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4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'Пед.раб'!$A$1:$J$22</definedName>
    <definedName name="_xlnm.Print_Area" localSheetId="1">'СМП'!$A$1:$J$45</definedName>
    <definedName name="_xlnm.Print_Area" localSheetId="3">'Соц.раб'!$A$1:$J$48</definedName>
  </definedNames>
  <calcPr fullCalcOnLoad="1"/>
</workbook>
</file>

<file path=xl/sharedStrings.xml><?xml version="1.0" encoding="utf-8"?>
<sst xmlns="http://schemas.openxmlformats.org/spreadsheetml/2006/main" count="294" uniqueCount="92">
  <si>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</si>
  <si>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</si>
  <si>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</si>
  <si>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</si>
  <si>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</si>
  <si>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</si>
  <si>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</si>
  <si>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</si>
  <si>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</si>
  <si>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</si>
  <si>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</si>
  <si>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</si>
  <si>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</si>
  <si>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</si>
  <si>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</si>
  <si>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</si>
  <si>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</si>
  <si>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</si>
  <si>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</si>
  <si>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</si>
  <si>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</si>
  <si>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</si>
  <si>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</si>
  <si>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</si>
  <si>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</si>
  <si>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</si>
  <si>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</si>
  <si>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</si>
  <si>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</si>
  <si>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</si>
  <si>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</si>
  <si>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</si>
  <si>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</si>
  <si>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</si>
  <si>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</si>
  <si>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</si>
  <si>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</si>
  <si>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</si>
  <si>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</si>
  <si>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</si>
  <si>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</si>
  <si>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</si>
  <si>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</si>
  <si>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</si>
  <si>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</si>
  <si>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</si>
  <si>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</si>
  <si>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</si>
  <si>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</si>
  <si>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</si>
  <si>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</si>
  <si>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</si>
  <si>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</si>
  <si>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</si>
  <si>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</si>
  <si>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</si>
  <si>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</si>
  <si>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</si>
  <si>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</si>
  <si>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</si>
  <si>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</si>
  <si>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</si>
  <si>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</si>
  <si>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</si>
  <si>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</si>
  <si>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"Будогощский ДМ"</t>
  </si>
  <si>
    <t>ЛОГБУ "Гатчинский ДРП"</t>
  </si>
  <si>
    <t>ЛОГБУ "Кировский ДРП"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</si>
  <si>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</si>
  <si>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</si>
  <si>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</si>
  <si>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</si>
  <si>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</si>
  <si>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</si>
  <si>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</si>
  <si>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</si>
  <si>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</si>
  <si>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ГАНПОУ ЛО «МЦ СиТИ»</t>
  </si>
  <si>
    <t>СОЦ. РАБОТНИКИ КОМИТЕТА ПО ЗДРАВООХРАНЕНИЮ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</si>
  <si>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</si>
  <si>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</si>
  <si>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</si>
  <si>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</si>
  <si>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</si>
  <si>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</si>
  <si>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</si>
  <si>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</si>
  <si>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</si>
  <si>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</si>
  <si>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</si>
  <si>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ВСЕГО по отраслевому показателю</t>
  </si>
  <si>
    <t>ПЕД. РАБОТНИКИ ГАНПОУ ЛО «МЦ СиТИ», не относящиеся к отраслевому показателю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</si>
</sst>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47" borderId="13" applyNumberFormat="0" applyAlignment="0" applyProtection="0"/>
    <xf numFmtId="0" fontId="13" fillId="48" borderId="14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50" fillId="0" borderId="0" xfId="114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50" fillId="55" borderId="0" xfId="114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176" fontId="27" fillId="56" borderId="24" xfId="114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left" vertical="center" wrapText="1"/>
    </xf>
    <xf numFmtId="0" fontId="2" fillId="0" borderId="19" xfId="94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1" xfId="94" applyFont="1" applyFill="1" applyBorder="1" applyAlignment="1">
      <alignment horizontal="left" vertical="center" wrapText="1"/>
      <protection/>
    </xf>
    <xf numFmtId="0" fontId="2" fillId="0" borderId="19" xfId="0" applyNumberFormat="1" applyFont="1" applyFill="1" applyBorder="1" applyAlignment="1">
      <alignment horizontal="left" vertical="center" wrapText="1"/>
    </xf>
    <xf numFmtId="4" fontId="27" fillId="0" borderId="19" xfId="114" applyNumberFormat="1" applyFont="1" applyFill="1" applyBorder="1" applyAlignment="1">
      <alignment horizontal="center" vertical="center" wrapText="1"/>
    </xf>
    <xf numFmtId="174" fontId="27" fillId="0" borderId="19" xfId="107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172" fontId="21" fillId="0" borderId="19" xfId="114" applyNumberFormat="1" applyFont="1" applyFill="1" applyBorder="1" applyAlignment="1">
      <alignment horizontal="center" vertical="center"/>
    </xf>
    <xf numFmtId="4" fontId="21" fillId="0" borderId="19" xfId="114" applyNumberFormat="1" applyFont="1" applyFill="1" applyBorder="1" applyAlignment="1">
      <alignment horizontal="center" vertical="center"/>
    </xf>
    <xf numFmtId="17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3" fillId="0" borderId="19" xfId="114" applyNumberFormat="1" applyFont="1" applyFill="1" applyBorder="1" applyAlignment="1">
      <alignment horizontal="center" vertical="center" wrapText="1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21" xfId="114" applyNumberFormat="1" applyFont="1" applyFill="1" applyBorder="1" applyAlignment="1">
      <alignment horizontal="center" vertical="center"/>
    </xf>
    <xf numFmtId="4" fontId="23" fillId="0" borderId="19" xfId="107" applyNumberFormat="1" applyFont="1" applyFill="1" applyBorder="1" applyAlignment="1">
      <alignment horizontal="center" vertical="center" wrapText="1"/>
    </xf>
    <xf numFmtId="4" fontId="27" fillId="0" borderId="19" xfId="107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4" fontId="21" fillId="0" borderId="19" xfId="107" applyNumberFormat="1" applyFont="1" applyFill="1" applyBorder="1" applyAlignment="1">
      <alignment horizontal="center" vertic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vertical="center" wrapText="1"/>
    </xf>
    <xf numFmtId="4" fontId="22" fillId="0" borderId="0" xfId="114" applyNumberFormat="1" applyFont="1" applyFill="1" applyBorder="1" applyAlignment="1">
      <alignment horizontal="center" vertic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  <xf numFmtId="4" fontId="29" fillId="12" borderId="19" xfId="0" applyNumberFormat="1" applyFont="1" applyFill="1" applyBorder="1" applyAlignment="1">
      <alignment horizontal="center" vertical="center" wrapText="1"/>
    </xf>
    <xf numFmtId="4" fontId="29" fillId="12" borderId="19" xfId="114" applyNumberFormat="1" applyFont="1" applyFill="1" applyBorder="1" applyAlignment="1">
      <alignment horizontal="center" vertical="center" wrapText="1"/>
    </xf>
    <xf numFmtId="0" fontId="28" fillId="55" borderId="19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51" fillId="55" borderId="0" xfId="0" applyNumberFormat="1" applyFont="1" applyFill="1" applyAlignment="1">
      <alignment vertical="center" wrapText="1"/>
    </xf>
    <xf numFmtId="4" fontId="51" fillId="55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29" fillId="56" borderId="24" xfId="0" applyNumberFormat="1" applyFont="1" applyFill="1" applyBorder="1" applyAlignment="1">
      <alignment horizontal="center" vertical="center" wrapText="1"/>
    </xf>
    <xf numFmtId="4" fontId="29" fillId="56" borderId="24" xfId="114" applyNumberFormat="1" applyFont="1" applyFill="1" applyBorder="1" applyAlignment="1">
      <alignment horizontal="center" vertical="center" wrapText="1"/>
    </xf>
    <xf numFmtId="4" fontId="29" fillId="56" borderId="24" xfId="107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4" fontId="50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M44" sqref="M44"/>
    </sheetView>
  </sheetViews>
  <sheetFormatPr defaultColWidth="9.140625" defaultRowHeight="15"/>
  <cols>
    <col min="1" max="1" width="32.421875" style="35" customWidth="1"/>
    <col min="2" max="2" width="16.7109375" style="37" customWidth="1"/>
    <col min="3" max="3" width="16.7109375" style="51" customWidth="1"/>
    <col min="4" max="4" width="17.8515625" style="37" customWidth="1"/>
    <col min="5" max="5" width="13.00390625" style="37" customWidth="1"/>
    <col min="6" max="6" width="16.00390625" style="49" customWidth="1"/>
    <col min="7" max="7" width="11.28125" style="37" customWidth="1"/>
    <col min="8" max="8" width="11.8515625" style="37" customWidth="1"/>
    <col min="9" max="9" width="15.8515625" style="37" customWidth="1"/>
    <col min="10" max="10" width="13.00390625" style="37" customWidth="1"/>
    <col min="11" max="16384" width="9.140625" style="39" customWidth="1"/>
  </cols>
  <sheetData>
    <row r="1" spans="1:11" ht="22.5" customHeight="1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38" t="s">
        <v>54</v>
      </c>
      <c r="K1" s="38">
        <f>VLOOKUP(month,месяцы!$A$1:$B$12,2,FALSE)</f>
        <v>3</v>
      </c>
    </row>
    <row r="2" spans="1:11" ht="19.5" customHeight="1">
      <c r="A2" s="11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6"/>
      <c r="C2" s="116"/>
      <c r="D2" s="116"/>
      <c r="E2" s="116"/>
      <c r="F2" s="116"/>
      <c r="G2" s="40"/>
      <c r="H2" s="41"/>
      <c r="I2" s="42">
        <v>52870</v>
      </c>
      <c r="J2" s="38">
        <v>2024</v>
      </c>
      <c r="K2" s="93"/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</row>
    <row r="4" spans="1:11" s="94" customFormat="1" ht="21" customHeight="1">
      <c r="A4" s="43" t="s">
        <v>65</v>
      </c>
      <c r="B4" s="74">
        <v>3</v>
      </c>
      <c r="C4" s="75">
        <v>3</v>
      </c>
      <c r="D4" s="77">
        <f>_xlfn.IFERROR(G4/B4*1000,0)</f>
        <v>107933.33333333333</v>
      </c>
      <c r="E4" s="77">
        <f>_xlfn.IFERROR(I4/C4/$K$1*1000,0)</f>
        <v>105833.33333333333</v>
      </c>
      <c r="F4" s="85">
        <f>_xlfn.IFERROR(E4/$I$2*100,0)</f>
        <v>200.1765336359624</v>
      </c>
      <c r="G4" s="75">
        <v>323.79999999999995</v>
      </c>
      <c r="H4" s="75">
        <v>0</v>
      </c>
      <c r="I4" s="79">
        <v>952.5</v>
      </c>
      <c r="J4" s="79"/>
      <c r="K4" s="104"/>
    </row>
    <row r="5" spans="1:11" s="94" customFormat="1" ht="21" customHeight="1">
      <c r="A5" s="43" t="s">
        <v>3</v>
      </c>
      <c r="B5" s="74">
        <v>0</v>
      </c>
      <c r="C5" s="75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5">
        <f aca="true" t="shared" si="2" ref="F5:F20">_xlfn.IFERROR(E5/$I$2*100,0)</f>
        <v>0</v>
      </c>
      <c r="G5" s="75">
        <v>0</v>
      </c>
      <c r="H5" s="75">
        <v>0</v>
      </c>
      <c r="I5" s="79"/>
      <c r="J5" s="79"/>
      <c r="K5" s="104"/>
    </row>
    <row r="6" spans="1:11" s="94" customFormat="1" ht="21" customHeight="1">
      <c r="A6" s="43" t="s">
        <v>4</v>
      </c>
      <c r="B6" s="74">
        <v>1.0350000000000001</v>
      </c>
      <c r="C6" s="75">
        <v>1.345</v>
      </c>
      <c r="D6" s="77">
        <f t="shared" si="0"/>
        <v>118724.6376811594</v>
      </c>
      <c r="E6" s="77">
        <f t="shared" si="1"/>
        <v>109070.63197026023</v>
      </c>
      <c r="F6" s="85">
        <f t="shared" si="2"/>
        <v>206.2996632688864</v>
      </c>
      <c r="G6" s="75">
        <v>122.88</v>
      </c>
      <c r="H6" s="75">
        <v>0</v>
      </c>
      <c r="I6" s="79">
        <v>440.1</v>
      </c>
      <c r="J6" s="79"/>
      <c r="K6" s="104"/>
    </row>
    <row r="7" spans="1:11" s="94" customFormat="1" ht="21" customHeight="1">
      <c r="A7" s="43" t="s">
        <v>6</v>
      </c>
      <c r="B7" s="74">
        <v>2</v>
      </c>
      <c r="C7" s="75">
        <v>2</v>
      </c>
      <c r="D7" s="77">
        <f t="shared" si="0"/>
        <v>132650.00000000003</v>
      </c>
      <c r="E7" s="77">
        <f t="shared" si="1"/>
        <v>105783.33333333334</v>
      </c>
      <c r="F7" s="85">
        <f t="shared" si="2"/>
        <v>200.08196204526828</v>
      </c>
      <c r="G7" s="75">
        <v>265.30000000000007</v>
      </c>
      <c r="H7" s="75">
        <v>0</v>
      </c>
      <c r="I7" s="79">
        <v>634.7</v>
      </c>
      <c r="J7" s="79"/>
      <c r="K7" s="104"/>
    </row>
    <row r="8" spans="1:11" s="94" customFormat="1" ht="16.5">
      <c r="A8" s="43" t="s">
        <v>7</v>
      </c>
      <c r="B8" s="79">
        <v>1</v>
      </c>
      <c r="C8" s="75">
        <v>1</v>
      </c>
      <c r="D8" s="77">
        <f t="shared" si="0"/>
        <v>105699.99999999999</v>
      </c>
      <c r="E8" s="77">
        <f t="shared" si="1"/>
        <v>105733.33333333333</v>
      </c>
      <c r="F8" s="85">
        <f t="shared" si="2"/>
        <v>199.9873904545741</v>
      </c>
      <c r="G8" s="75">
        <v>105.69999999999999</v>
      </c>
      <c r="H8" s="75">
        <v>4.799999999999999</v>
      </c>
      <c r="I8" s="79">
        <v>317.2</v>
      </c>
      <c r="J8" s="79">
        <v>16.2</v>
      </c>
      <c r="K8" s="104"/>
    </row>
    <row r="9" spans="1:11" s="110" customFormat="1" ht="16.5">
      <c r="A9" s="43" t="s">
        <v>66</v>
      </c>
      <c r="B9" s="79">
        <v>5.050000000000001</v>
      </c>
      <c r="C9" s="75">
        <v>5.25</v>
      </c>
      <c r="D9" s="77">
        <f t="shared" si="0"/>
        <v>111896.43564356434</v>
      </c>
      <c r="E9" s="77">
        <f t="shared" si="1"/>
        <v>106036.63492063493</v>
      </c>
      <c r="F9" s="85">
        <f t="shared" si="2"/>
        <v>200.56106472599757</v>
      </c>
      <c r="G9" s="75">
        <v>565.077</v>
      </c>
      <c r="H9" s="75">
        <v>5.75</v>
      </c>
      <c r="I9" s="79">
        <v>1670.077</v>
      </c>
      <c r="J9" s="79">
        <v>15.75</v>
      </c>
      <c r="K9" s="104"/>
    </row>
    <row r="10" spans="1:11" s="94" customFormat="1" ht="16.5">
      <c r="A10" s="43" t="s">
        <v>9</v>
      </c>
      <c r="B10" s="79">
        <v>1</v>
      </c>
      <c r="C10" s="75">
        <v>1</v>
      </c>
      <c r="D10" s="77">
        <f t="shared" si="0"/>
        <v>111999.99999999997</v>
      </c>
      <c r="E10" s="77">
        <f t="shared" si="1"/>
        <v>113966.66666666666</v>
      </c>
      <c r="F10" s="85">
        <f t="shared" si="2"/>
        <v>215.56017905554503</v>
      </c>
      <c r="G10" s="75">
        <v>111.99999999999997</v>
      </c>
      <c r="H10" s="75">
        <v>7.199999999999999</v>
      </c>
      <c r="I10" s="79">
        <v>341.9</v>
      </c>
      <c r="J10" s="79">
        <v>14.7</v>
      </c>
      <c r="K10" s="104"/>
    </row>
    <row r="11" spans="1:11" s="94" customFormat="1" ht="17.25" customHeight="1">
      <c r="A11" s="43" t="s">
        <v>10</v>
      </c>
      <c r="B11" s="79">
        <v>0.5960000000000001</v>
      </c>
      <c r="C11" s="75">
        <v>0.532</v>
      </c>
      <c r="D11" s="77">
        <f t="shared" si="0"/>
        <v>106375.83892617446</v>
      </c>
      <c r="E11" s="77">
        <f t="shared" si="1"/>
        <v>105952.38095238095</v>
      </c>
      <c r="F11" s="85">
        <f t="shared" si="2"/>
        <v>200.40170408999614</v>
      </c>
      <c r="G11" s="75">
        <v>63.39999999999999</v>
      </c>
      <c r="H11" s="75">
        <v>0</v>
      </c>
      <c r="I11" s="79">
        <v>169.1</v>
      </c>
      <c r="J11" s="79"/>
      <c r="K11" s="104"/>
    </row>
    <row r="12" spans="1:11" s="110" customFormat="1" ht="16.5">
      <c r="A12" s="34" t="s">
        <v>11</v>
      </c>
      <c r="B12" s="80">
        <v>1.5</v>
      </c>
      <c r="C12" s="75">
        <v>1.5</v>
      </c>
      <c r="D12" s="77">
        <f t="shared" si="0"/>
        <v>105933.33333333336</v>
      </c>
      <c r="E12" s="77">
        <f t="shared" si="1"/>
        <v>105800.00000000001</v>
      </c>
      <c r="F12" s="85">
        <f t="shared" si="2"/>
        <v>200.113485908833</v>
      </c>
      <c r="G12" s="75">
        <v>158.90000000000003</v>
      </c>
      <c r="H12" s="75">
        <v>0</v>
      </c>
      <c r="I12" s="79">
        <v>476.1</v>
      </c>
      <c r="J12" s="79"/>
      <c r="K12" s="104"/>
    </row>
    <row r="13" spans="1:11" s="113" customFormat="1" ht="16.5">
      <c r="A13" s="43" t="s">
        <v>67</v>
      </c>
      <c r="B13" s="79">
        <v>4.5</v>
      </c>
      <c r="C13" s="75">
        <v>4.5</v>
      </c>
      <c r="D13" s="77">
        <f t="shared" si="0"/>
        <v>113733.33333333331</v>
      </c>
      <c r="E13" s="77">
        <f t="shared" si="1"/>
        <v>105740.74074074074</v>
      </c>
      <c r="F13" s="85">
        <f t="shared" si="2"/>
        <v>200.00140106060286</v>
      </c>
      <c r="G13" s="75">
        <v>511.79999999999995</v>
      </c>
      <c r="H13" s="75">
        <v>7.1</v>
      </c>
      <c r="I13" s="79">
        <v>1427.5</v>
      </c>
      <c r="J13" s="79">
        <v>7.1</v>
      </c>
      <c r="K13" s="104"/>
    </row>
    <row r="14" spans="1:11" s="110" customFormat="1" ht="37.5" customHeight="1">
      <c r="A14" s="34" t="s">
        <v>13</v>
      </c>
      <c r="B14" s="80">
        <v>4</v>
      </c>
      <c r="C14" s="75">
        <v>4</v>
      </c>
      <c r="D14" s="77">
        <f>_xlfn.IFERROR(G14/B14*1000,0)</f>
        <v>105875</v>
      </c>
      <c r="E14" s="77">
        <f t="shared" si="1"/>
        <v>105791.66666666667</v>
      </c>
      <c r="F14" s="85">
        <f t="shared" si="2"/>
        <v>200.09772397705063</v>
      </c>
      <c r="G14" s="75">
        <v>423.5</v>
      </c>
      <c r="H14" s="75">
        <v>0</v>
      </c>
      <c r="I14" s="79">
        <v>1269.5</v>
      </c>
      <c r="J14" s="79"/>
      <c r="K14" s="104"/>
    </row>
    <row r="15" spans="1:11" s="110" customFormat="1" ht="16.5">
      <c r="A15" s="43" t="s">
        <v>14</v>
      </c>
      <c r="B15" s="79">
        <v>2.7</v>
      </c>
      <c r="C15" s="75">
        <v>2.5</v>
      </c>
      <c r="D15" s="77">
        <f t="shared" si="0"/>
        <v>110444.44444444445</v>
      </c>
      <c r="E15" s="77">
        <f t="shared" si="1"/>
        <v>105746.66666666667</v>
      </c>
      <c r="F15" s="85">
        <f t="shared" si="2"/>
        <v>200.0126095454259</v>
      </c>
      <c r="G15" s="75">
        <v>298.20000000000005</v>
      </c>
      <c r="H15" s="75">
        <v>0</v>
      </c>
      <c r="I15" s="79">
        <v>793.1</v>
      </c>
      <c r="J15" s="79"/>
      <c r="K15" s="104"/>
    </row>
    <row r="16" spans="1:11" s="110" customFormat="1" ht="16.5">
      <c r="A16" s="5" t="s">
        <v>64</v>
      </c>
      <c r="B16" s="79">
        <v>5.5</v>
      </c>
      <c r="C16" s="75">
        <v>5.5</v>
      </c>
      <c r="D16" s="77">
        <f t="shared" si="0"/>
        <v>105745.45454545456</v>
      </c>
      <c r="E16" s="77">
        <f t="shared" si="1"/>
        <v>105745.45454545454</v>
      </c>
      <c r="F16" s="85">
        <f t="shared" si="2"/>
        <v>200.010316900803</v>
      </c>
      <c r="G16" s="75">
        <v>581.6000000000001</v>
      </c>
      <c r="H16" s="75">
        <v>0</v>
      </c>
      <c r="I16" s="79">
        <v>1744.8</v>
      </c>
      <c r="J16" s="79"/>
      <c r="K16" s="104"/>
    </row>
    <row r="17" spans="1:11" s="110" customFormat="1" ht="31.5">
      <c r="A17" s="43" t="s">
        <v>68</v>
      </c>
      <c r="B17" s="79">
        <v>1</v>
      </c>
      <c r="C17" s="75">
        <v>1</v>
      </c>
      <c r="D17" s="77">
        <f t="shared" si="0"/>
        <v>105820.00000000001</v>
      </c>
      <c r="E17" s="77">
        <f t="shared" si="1"/>
        <v>105740.00000000001</v>
      </c>
      <c r="F17" s="85">
        <f t="shared" si="2"/>
        <v>200.00000000000006</v>
      </c>
      <c r="G17" s="75">
        <v>105.82000000000002</v>
      </c>
      <c r="H17" s="75">
        <v>0</v>
      </c>
      <c r="I17" s="79">
        <v>317.22</v>
      </c>
      <c r="J17" s="79"/>
      <c r="K17" s="104"/>
    </row>
    <row r="18" spans="1:11" s="94" customFormat="1" ht="16.5">
      <c r="A18" s="43" t="s">
        <v>16</v>
      </c>
      <c r="B18" s="79">
        <v>0.75</v>
      </c>
      <c r="C18" s="75">
        <v>0.75</v>
      </c>
      <c r="D18" s="77">
        <f t="shared" si="0"/>
        <v>105719.99999999999</v>
      </c>
      <c r="E18" s="77">
        <f t="shared" si="1"/>
        <v>105733.33333333333</v>
      </c>
      <c r="F18" s="85">
        <f t="shared" si="2"/>
        <v>199.9873904545741</v>
      </c>
      <c r="G18" s="75">
        <v>79.28999999999999</v>
      </c>
      <c r="H18" s="75">
        <v>0</v>
      </c>
      <c r="I18" s="79">
        <v>237.9</v>
      </c>
      <c r="J18" s="79"/>
      <c r="K18" s="104"/>
    </row>
    <row r="19" spans="1:11" s="94" customFormat="1" ht="16.5">
      <c r="A19" s="43" t="s">
        <v>17</v>
      </c>
      <c r="B19" s="79">
        <v>0</v>
      </c>
      <c r="C19" s="75"/>
      <c r="D19" s="77">
        <f t="shared" si="0"/>
        <v>0</v>
      </c>
      <c r="E19" s="77">
        <f t="shared" si="1"/>
        <v>0</v>
      </c>
      <c r="F19" s="85">
        <f t="shared" si="2"/>
        <v>0</v>
      </c>
      <c r="G19" s="75">
        <v>0</v>
      </c>
      <c r="H19" s="75">
        <v>0</v>
      </c>
      <c r="I19" s="79"/>
      <c r="J19" s="79"/>
      <c r="K19" s="104"/>
    </row>
    <row r="20" spans="1:11" s="94" customFormat="1" ht="16.5">
      <c r="A20" s="45" t="s">
        <v>69</v>
      </c>
      <c r="B20" s="81">
        <v>0</v>
      </c>
      <c r="C20" s="82">
        <v>0</v>
      </c>
      <c r="D20" s="86">
        <f t="shared" si="0"/>
        <v>0</v>
      </c>
      <c r="E20" s="77">
        <f t="shared" si="1"/>
        <v>0</v>
      </c>
      <c r="F20" s="85">
        <f t="shared" si="2"/>
        <v>0</v>
      </c>
      <c r="G20" s="82">
        <v>0</v>
      </c>
      <c r="H20" s="82">
        <v>0</v>
      </c>
      <c r="I20" s="81"/>
      <c r="J20" s="81"/>
      <c r="K20" s="104"/>
    </row>
    <row r="21" spans="1:11" s="90" customFormat="1" ht="16.5">
      <c r="A21" s="65" t="s">
        <v>46</v>
      </c>
      <c r="B21" s="84">
        <f>SUM(B4:B20)</f>
        <v>33.631</v>
      </c>
      <c r="C21" s="84">
        <f>SUM(C4:C20)</f>
        <v>33.876999999999995</v>
      </c>
      <c r="D21" s="84">
        <f>_xlfn.IFERROR(G21/B21*1000,0)</f>
        <v>110530.96845172609</v>
      </c>
      <c r="E21" s="84">
        <f>_xlfn.IFERROR(I21/C21/$K$1*1000,0)</f>
        <v>106185.09116312936</v>
      </c>
      <c r="F21" s="87">
        <f>_xlfn.IFERROR(E21/$I$2*100,0)</f>
        <v>200.84185958602112</v>
      </c>
      <c r="G21" s="84">
        <f>SUM(G4:G20)</f>
        <v>3717.2670000000003</v>
      </c>
      <c r="H21" s="84">
        <f>SUM(H4:H20)</f>
        <v>24.85</v>
      </c>
      <c r="I21" s="84">
        <f>SUM(I4:I20)</f>
        <v>10791.696999999998</v>
      </c>
      <c r="J21" s="84">
        <f>SUM(J4:J20)</f>
        <v>53.75</v>
      </c>
      <c r="K21" s="89"/>
    </row>
    <row r="22" spans="1:11" s="94" customFormat="1" ht="31.5">
      <c r="A22" s="66" t="s">
        <v>19</v>
      </c>
      <c r="B22" s="79">
        <v>0</v>
      </c>
      <c r="C22" s="75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5">
        <f aca="true" t="shared" si="5" ref="F22:F42">_xlfn.IFERROR(E22/$I$2*100,0)</f>
        <v>0</v>
      </c>
      <c r="G22" s="75">
        <v>0</v>
      </c>
      <c r="H22" s="75">
        <v>0</v>
      </c>
      <c r="I22" s="75"/>
      <c r="J22" s="79"/>
      <c r="K22" s="104"/>
    </row>
    <row r="23" spans="1:11" s="94" customFormat="1" ht="31.5">
      <c r="A23" s="66" t="s">
        <v>70</v>
      </c>
      <c r="B23" s="79">
        <v>0</v>
      </c>
      <c r="C23" s="75"/>
      <c r="D23" s="77">
        <f t="shared" si="3"/>
        <v>0</v>
      </c>
      <c r="E23" s="77">
        <f t="shared" si="4"/>
        <v>0</v>
      </c>
      <c r="F23" s="85">
        <f t="shared" si="5"/>
        <v>0</v>
      </c>
      <c r="G23" s="75">
        <v>0</v>
      </c>
      <c r="H23" s="75">
        <v>0</v>
      </c>
      <c r="I23" s="75"/>
      <c r="J23" s="79"/>
      <c r="K23" s="104"/>
    </row>
    <row r="24" spans="1:11" s="94" customFormat="1" ht="31.5">
      <c r="A24" s="66" t="s">
        <v>21</v>
      </c>
      <c r="B24" s="79">
        <v>1.254</v>
      </c>
      <c r="C24" s="75">
        <v>1.25</v>
      </c>
      <c r="D24" s="77">
        <f t="shared" si="3"/>
        <v>104465.70972886762</v>
      </c>
      <c r="E24" s="77">
        <f t="shared" si="4"/>
        <v>105440</v>
      </c>
      <c r="F24" s="85">
        <f t="shared" si="5"/>
        <v>199.43257045583508</v>
      </c>
      <c r="G24" s="75">
        <v>131</v>
      </c>
      <c r="H24" s="75">
        <v>0</v>
      </c>
      <c r="I24" s="75">
        <v>395.4</v>
      </c>
      <c r="J24" s="79"/>
      <c r="K24" s="104"/>
    </row>
    <row r="25" spans="1:11" s="94" customFormat="1" ht="31.5">
      <c r="A25" s="66" t="s">
        <v>22</v>
      </c>
      <c r="B25" s="79">
        <v>0</v>
      </c>
      <c r="C25" s="75"/>
      <c r="D25" s="77">
        <f t="shared" si="3"/>
        <v>0</v>
      </c>
      <c r="E25" s="77">
        <f t="shared" si="4"/>
        <v>0</v>
      </c>
      <c r="F25" s="85">
        <f t="shared" si="5"/>
        <v>0</v>
      </c>
      <c r="G25" s="75">
        <v>0</v>
      </c>
      <c r="H25" s="75">
        <v>0</v>
      </c>
      <c r="I25" s="75"/>
      <c r="J25" s="79"/>
      <c r="K25" s="104"/>
    </row>
    <row r="26" spans="1:11" s="94" customFormat="1" ht="31.5">
      <c r="A26" s="66" t="s">
        <v>23</v>
      </c>
      <c r="B26" s="79">
        <v>0</v>
      </c>
      <c r="C26" s="75"/>
      <c r="D26" s="77">
        <f t="shared" si="3"/>
        <v>0</v>
      </c>
      <c r="E26" s="77">
        <f t="shared" si="4"/>
        <v>0</v>
      </c>
      <c r="F26" s="85">
        <f t="shared" si="5"/>
        <v>0</v>
      </c>
      <c r="G26" s="75">
        <v>0</v>
      </c>
      <c r="H26" s="75">
        <v>0</v>
      </c>
      <c r="I26" s="75"/>
      <c r="J26" s="79"/>
      <c r="K26" s="104"/>
    </row>
    <row r="27" spans="1:11" s="94" customFormat="1" ht="16.5">
      <c r="A27" s="66" t="s">
        <v>24</v>
      </c>
      <c r="B27" s="79">
        <v>0</v>
      </c>
      <c r="C27" s="75"/>
      <c r="D27" s="77">
        <f t="shared" si="3"/>
        <v>0</v>
      </c>
      <c r="E27" s="77">
        <f t="shared" si="4"/>
        <v>0</v>
      </c>
      <c r="F27" s="85">
        <f t="shared" si="5"/>
        <v>0</v>
      </c>
      <c r="G27" s="75">
        <v>0</v>
      </c>
      <c r="H27" s="75">
        <v>0</v>
      </c>
      <c r="I27" s="75"/>
      <c r="J27" s="79"/>
      <c r="K27" s="104"/>
    </row>
    <row r="28" spans="1:11" s="94" customFormat="1" ht="31.5">
      <c r="A28" s="66" t="s">
        <v>71</v>
      </c>
      <c r="B28" s="83">
        <v>2.26</v>
      </c>
      <c r="C28" s="75">
        <v>1.92</v>
      </c>
      <c r="D28" s="77">
        <f t="shared" si="3"/>
        <v>106765.48672566377</v>
      </c>
      <c r="E28" s="77">
        <f t="shared" si="4"/>
        <v>105588.54166666669</v>
      </c>
      <c r="F28" s="85">
        <f t="shared" si="5"/>
        <v>199.71352688985567</v>
      </c>
      <c r="G28" s="75">
        <v>241.29000000000008</v>
      </c>
      <c r="H28" s="75">
        <v>0</v>
      </c>
      <c r="I28" s="75">
        <v>608.19</v>
      </c>
      <c r="J28" s="79"/>
      <c r="K28" s="104"/>
    </row>
    <row r="29" spans="1:11" s="94" customFormat="1" ht="20.25" customHeight="1">
      <c r="A29" s="66" t="s">
        <v>26</v>
      </c>
      <c r="B29" s="83">
        <v>0</v>
      </c>
      <c r="C29" s="75">
        <v>0</v>
      </c>
      <c r="D29" s="77">
        <f t="shared" si="3"/>
        <v>0</v>
      </c>
      <c r="E29" s="77">
        <f t="shared" si="4"/>
        <v>0</v>
      </c>
      <c r="F29" s="85">
        <f t="shared" si="5"/>
        <v>0</v>
      </c>
      <c r="G29" s="75">
        <v>0</v>
      </c>
      <c r="H29" s="75">
        <v>0</v>
      </c>
      <c r="I29" s="75">
        <v>0</v>
      </c>
      <c r="J29" s="79">
        <v>0</v>
      </c>
      <c r="K29" s="104"/>
    </row>
    <row r="30" spans="1:11" s="94" customFormat="1" ht="16.5">
      <c r="A30" s="66" t="s">
        <v>27</v>
      </c>
      <c r="B30" s="79">
        <v>0</v>
      </c>
      <c r="C30" s="75"/>
      <c r="D30" s="77">
        <f t="shared" si="3"/>
        <v>0</v>
      </c>
      <c r="E30" s="77">
        <f t="shared" si="4"/>
        <v>0</v>
      </c>
      <c r="F30" s="85">
        <f t="shared" si="5"/>
        <v>0</v>
      </c>
      <c r="G30" s="75">
        <v>0</v>
      </c>
      <c r="H30" s="75">
        <v>0</v>
      </c>
      <c r="I30" s="75"/>
      <c r="J30" s="79"/>
      <c r="K30" s="104"/>
    </row>
    <row r="31" spans="1:11" s="94" customFormat="1" ht="16.5">
      <c r="A31" s="67" t="s">
        <v>28</v>
      </c>
      <c r="B31" s="83">
        <v>0</v>
      </c>
      <c r="C31" s="75"/>
      <c r="D31" s="77">
        <f t="shared" si="3"/>
        <v>0</v>
      </c>
      <c r="E31" s="77">
        <f t="shared" si="4"/>
        <v>0</v>
      </c>
      <c r="F31" s="85">
        <f t="shared" si="5"/>
        <v>0</v>
      </c>
      <c r="G31" s="75">
        <v>0</v>
      </c>
      <c r="H31" s="75">
        <v>0</v>
      </c>
      <c r="I31" s="75"/>
      <c r="J31" s="79"/>
      <c r="K31" s="104"/>
    </row>
    <row r="32" spans="1:11" s="94" customFormat="1" ht="16.5">
      <c r="A32" s="66" t="s">
        <v>29</v>
      </c>
      <c r="B32" s="79">
        <v>0</v>
      </c>
      <c r="C32" s="75"/>
      <c r="D32" s="77">
        <f t="shared" si="3"/>
        <v>0</v>
      </c>
      <c r="E32" s="77">
        <f t="shared" si="4"/>
        <v>0</v>
      </c>
      <c r="F32" s="85">
        <f t="shared" si="5"/>
        <v>0</v>
      </c>
      <c r="G32" s="75">
        <v>0</v>
      </c>
      <c r="H32" s="75">
        <v>0</v>
      </c>
      <c r="I32" s="75"/>
      <c r="J32" s="79"/>
      <c r="K32" s="104"/>
    </row>
    <row r="33" spans="1:11" s="94" customFormat="1" ht="31.5">
      <c r="A33" s="66" t="s">
        <v>30</v>
      </c>
      <c r="B33" s="83">
        <v>0</v>
      </c>
      <c r="C33" s="75"/>
      <c r="D33" s="77">
        <f t="shared" si="3"/>
        <v>0</v>
      </c>
      <c r="E33" s="77">
        <f t="shared" si="4"/>
        <v>0</v>
      </c>
      <c r="F33" s="85">
        <f t="shared" si="5"/>
        <v>0</v>
      </c>
      <c r="G33" s="75">
        <v>0</v>
      </c>
      <c r="H33" s="75">
        <v>0</v>
      </c>
      <c r="I33" s="75"/>
      <c r="J33" s="79"/>
      <c r="K33" s="104"/>
    </row>
    <row r="34" spans="1:11" s="94" customFormat="1" ht="31.5">
      <c r="A34" s="66" t="s">
        <v>72</v>
      </c>
      <c r="B34" s="79">
        <v>0</v>
      </c>
      <c r="C34" s="75"/>
      <c r="D34" s="77">
        <f t="shared" si="3"/>
        <v>0</v>
      </c>
      <c r="E34" s="77">
        <f t="shared" si="4"/>
        <v>0</v>
      </c>
      <c r="F34" s="85">
        <f t="shared" si="5"/>
        <v>0</v>
      </c>
      <c r="G34" s="75">
        <v>0</v>
      </c>
      <c r="H34" s="75">
        <v>0</v>
      </c>
      <c r="I34" s="75"/>
      <c r="J34" s="79"/>
      <c r="K34" s="104"/>
    </row>
    <row r="35" spans="1:11" s="94" customFormat="1" ht="16.5">
      <c r="A35" s="66" t="s">
        <v>32</v>
      </c>
      <c r="B35" s="79">
        <v>0</v>
      </c>
      <c r="C35" s="75"/>
      <c r="D35" s="77">
        <f t="shared" si="3"/>
        <v>0</v>
      </c>
      <c r="E35" s="77">
        <f t="shared" si="4"/>
        <v>0</v>
      </c>
      <c r="F35" s="85">
        <f t="shared" si="5"/>
        <v>0</v>
      </c>
      <c r="G35" s="75">
        <v>0</v>
      </c>
      <c r="H35" s="75">
        <v>0</v>
      </c>
      <c r="I35" s="75"/>
      <c r="J35" s="79"/>
      <c r="K35" s="104"/>
    </row>
    <row r="36" spans="1:11" s="94" customFormat="1" ht="31.5">
      <c r="A36" s="66" t="s">
        <v>73</v>
      </c>
      <c r="B36" s="79">
        <v>0.5</v>
      </c>
      <c r="C36" s="75">
        <v>0.5</v>
      </c>
      <c r="D36" s="77">
        <f t="shared" si="3"/>
        <v>105600</v>
      </c>
      <c r="E36" s="77">
        <f t="shared" si="4"/>
        <v>105733.33333333333</v>
      </c>
      <c r="F36" s="85">
        <f t="shared" si="5"/>
        <v>199.9873904545741</v>
      </c>
      <c r="G36" s="75">
        <v>52.8</v>
      </c>
      <c r="H36" s="75">
        <v>0</v>
      </c>
      <c r="I36" s="75">
        <v>158.6</v>
      </c>
      <c r="J36" s="79">
        <v>0</v>
      </c>
      <c r="K36" s="104"/>
    </row>
    <row r="37" spans="1:11" s="94" customFormat="1" ht="31.5">
      <c r="A37" s="66" t="s">
        <v>74</v>
      </c>
      <c r="B37" s="83">
        <v>0</v>
      </c>
      <c r="C37" s="75"/>
      <c r="D37" s="77">
        <f t="shared" si="3"/>
        <v>0</v>
      </c>
      <c r="E37" s="77">
        <f t="shared" si="4"/>
        <v>0</v>
      </c>
      <c r="F37" s="85">
        <f t="shared" si="5"/>
        <v>0</v>
      </c>
      <c r="G37" s="75">
        <v>0</v>
      </c>
      <c r="H37" s="75">
        <v>0</v>
      </c>
      <c r="I37" s="75"/>
      <c r="J37" s="79"/>
      <c r="K37" s="104"/>
    </row>
    <row r="38" spans="1:11" s="94" customFormat="1" ht="31.5">
      <c r="A38" s="66" t="s">
        <v>75</v>
      </c>
      <c r="B38" s="79">
        <v>1</v>
      </c>
      <c r="C38" s="75">
        <v>1</v>
      </c>
      <c r="D38" s="77">
        <f t="shared" si="3"/>
        <v>105740.00000000004</v>
      </c>
      <c r="E38" s="77">
        <f t="shared" si="4"/>
        <v>105740.00000000001</v>
      </c>
      <c r="F38" s="85">
        <f t="shared" si="5"/>
        <v>200.00000000000006</v>
      </c>
      <c r="G38" s="75">
        <v>105.74000000000004</v>
      </c>
      <c r="H38" s="75">
        <v>0</v>
      </c>
      <c r="I38" s="75">
        <v>317.22</v>
      </c>
      <c r="J38" s="79"/>
      <c r="K38" s="104"/>
    </row>
    <row r="39" spans="1:11" s="94" customFormat="1" ht="31.5">
      <c r="A39" s="66" t="s">
        <v>36</v>
      </c>
      <c r="B39" s="79"/>
      <c r="C39" s="75"/>
      <c r="D39" s="77">
        <f t="shared" si="3"/>
        <v>0</v>
      </c>
      <c r="E39" s="77">
        <f t="shared" si="4"/>
        <v>0</v>
      </c>
      <c r="F39" s="85">
        <f t="shared" si="5"/>
        <v>0</v>
      </c>
      <c r="G39" s="75"/>
      <c r="H39" s="75"/>
      <c r="I39" s="75"/>
      <c r="J39" s="79"/>
      <c r="K39" s="104"/>
    </row>
    <row r="40" spans="1:11" s="94" customFormat="1" ht="31.5">
      <c r="A40" s="66" t="s">
        <v>76</v>
      </c>
      <c r="B40" s="79">
        <v>0.7450000000000001</v>
      </c>
      <c r="C40" s="75">
        <v>0.915</v>
      </c>
      <c r="D40" s="77">
        <f t="shared" si="3"/>
        <v>106449.6644295302</v>
      </c>
      <c r="E40" s="77">
        <f t="shared" si="4"/>
        <v>93381.05646630237</v>
      </c>
      <c r="F40" s="85">
        <f t="shared" si="5"/>
        <v>176.62390101437936</v>
      </c>
      <c r="G40" s="75">
        <v>79.305</v>
      </c>
      <c r="H40" s="75">
        <v>0</v>
      </c>
      <c r="I40" s="75">
        <v>256.331</v>
      </c>
      <c r="J40" s="79"/>
      <c r="K40" s="104"/>
    </row>
    <row r="41" spans="1:11" s="94" customFormat="1" ht="16.5">
      <c r="A41" s="66" t="s">
        <v>38</v>
      </c>
      <c r="B41" s="79">
        <v>1</v>
      </c>
      <c r="C41" s="75">
        <v>1</v>
      </c>
      <c r="D41" s="77">
        <f t="shared" si="3"/>
        <v>105740.00000000004</v>
      </c>
      <c r="E41" s="77">
        <f t="shared" si="4"/>
        <v>105740.00000000001</v>
      </c>
      <c r="F41" s="85">
        <f t="shared" si="5"/>
        <v>200.00000000000006</v>
      </c>
      <c r="G41" s="75">
        <v>105.74000000000004</v>
      </c>
      <c r="H41" s="75">
        <v>0</v>
      </c>
      <c r="I41" s="75">
        <v>317.22</v>
      </c>
      <c r="J41" s="79"/>
      <c r="K41" s="104"/>
    </row>
    <row r="42" spans="1:11" s="94" customFormat="1" ht="31.5">
      <c r="A42" s="68" t="s">
        <v>39</v>
      </c>
      <c r="B42" s="81">
        <v>0</v>
      </c>
      <c r="C42" s="82"/>
      <c r="D42" s="86">
        <f t="shared" si="3"/>
        <v>0</v>
      </c>
      <c r="E42" s="77">
        <f t="shared" si="4"/>
        <v>0</v>
      </c>
      <c r="F42" s="85">
        <f t="shared" si="5"/>
        <v>0</v>
      </c>
      <c r="G42" s="82">
        <v>0</v>
      </c>
      <c r="H42" s="82">
        <v>0</v>
      </c>
      <c r="I42" s="82"/>
      <c r="J42" s="81"/>
      <c r="K42" s="104"/>
    </row>
    <row r="43" spans="1:11" s="90" customFormat="1" ht="16.5">
      <c r="A43" s="72" t="s">
        <v>46</v>
      </c>
      <c r="B43" s="84">
        <f>SUM(B22:B42)</f>
        <v>6.7589999999999995</v>
      </c>
      <c r="C43" s="84">
        <f>SUM(C22:C42)</f>
        <v>6.585</v>
      </c>
      <c r="D43" s="84">
        <f>_xlfn.IFERROR(G43/B43*1000,0)</f>
        <v>105914.33644030186</v>
      </c>
      <c r="E43" s="84">
        <f>_xlfn.IFERROR(I43/C43/$K$1*1000,0)</f>
        <v>103921.08327005823</v>
      </c>
      <c r="F43" s="87">
        <f>_xlfn.IFERROR(E43/$I$2*100,0)</f>
        <v>196.5596430301839</v>
      </c>
      <c r="G43" s="84">
        <f>SUM(G22:G42)</f>
        <v>715.8750000000002</v>
      </c>
      <c r="H43" s="84">
        <f>SUM(H22:H42)</f>
        <v>0</v>
      </c>
      <c r="I43" s="84">
        <f>SUM(I22:I42)</f>
        <v>2052.9610000000002</v>
      </c>
      <c r="J43" s="84">
        <f>SUM(J22:J42)</f>
        <v>0</v>
      </c>
      <c r="K43" s="89"/>
    </row>
    <row r="44" spans="1:11" s="90" customFormat="1" ht="16.5">
      <c r="A44" s="72" t="s">
        <v>47</v>
      </c>
      <c r="B44" s="70">
        <f>B21+B43</f>
        <v>40.39</v>
      </c>
      <c r="C44" s="70">
        <f>C21+C43</f>
        <v>40.461999999999996</v>
      </c>
      <c r="D44" s="70">
        <f>_xlfn.IFERROR(G44/B44*1000,0)</f>
        <v>109758.40554592723</v>
      </c>
      <c r="E44" s="70">
        <f>_xlfn.IFERROR(I44/C44/$K$1*1000,0)</f>
        <v>105816.63453775558</v>
      </c>
      <c r="F44" s="88">
        <f>_xlfn.IFERROR(E44/$I$2*100,0)</f>
        <v>200.14494900275315</v>
      </c>
      <c r="G44" s="70">
        <f>G21+G43</f>
        <v>4433.142000000001</v>
      </c>
      <c r="H44" s="70">
        <f>H21+H43</f>
        <v>24.85</v>
      </c>
      <c r="I44" s="70">
        <f>I21+I43</f>
        <v>12844.658</v>
      </c>
      <c r="J44" s="70">
        <f>J21+J43</f>
        <v>53.75</v>
      </c>
      <c r="K44" s="89"/>
    </row>
    <row r="45" spans="2:9" ht="16.5">
      <c r="B45" s="53"/>
      <c r="C45" s="53"/>
      <c r="D45" s="53"/>
      <c r="E45" s="53"/>
      <c r="F45" s="54"/>
      <c r="G45" s="53"/>
      <c r="H45" s="53"/>
      <c r="I45" s="53"/>
    </row>
    <row r="46" spans="2:9" ht="16.5">
      <c r="B46" s="55"/>
      <c r="C46" s="56"/>
      <c r="D46" s="55"/>
      <c r="E46" s="55"/>
      <c r="F46" s="54"/>
      <c r="G46" s="55"/>
      <c r="H46" s="55"/>
      <c r="I46" s="55"/>
    </row>
    <row r="48" spans="2:3" ht="16.5">
      <c r="B48" s="48"/>
      <c r="C48" s="48"/>
    </row>
    <row r="53" spans="2:9" ht="16.5">
      <c r="B53" s="48"/>
      <c r="C53" s="48"/>
      <c r="D53" s="48"/>
      <c r="E53" s="48"/>
      <c r="G53" s="48"/>
      <c r="H53" s="48"/>
      <c r="I53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9"/>
  <sheetViews>
    <sheetView workbookViewId="0" topLeftCell="A40">
      <selection activeCell="D68" sqref="D68"/>
    </sheetView>
  </sheetViews>
  <sheetFormatPr defaultColWidth="9.140625" defaultRowHeight="15"/>
  <cols>
    <col min="1" max="1" width="31.140625" style="35" customWidth="1"/>
    <col min="2" max="2" width="17.421875" style="37" customWidth="1"/>
    <col min="3" max="3" width="16.7109375" style="51" customWidth="1"/>
    <col min="4" max="4" width="16.8515625" style="37" customWidth="1"/>
    <col min="5" max="5" width="14.00390625" style="48" customWidth="1"/>
    <col min="6" max="6" width="16.28125" style="52" customWidth="1"/>
    <col min="7" max="8" width="12.7109375" style="37" customWidth="1"/>
    <col min="9" max="9" width="13.421875" style="37" customWidth="1"/>
    <col min="10" max="11" width="11.28125" style="50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38" t="s">
        <v>54</v>
      </c>
      <c r="K1" s="38">
        <f>VLOOKUP(month,месяцы!$A$1:$B$12,2,FALSE)</f>
        <v>3</v>
      </c>
    </row>
    <row r="2" spans="1:11" ht="29.25" customHeight="1">
      <c r="A2" s="11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6"/>
      <c r="C2" s="116"/>
      <c r="D2" s="116"/>
      <c r="E2" s="116"/>
      <c r="F2" s="116"/>
      <c r="G2" s="40"/>
      <c r="H2" s="41"/>
      <c r="I2" s="42">
        <v>52870</v>
      </c>
      <c r="J2" s="38">
        <v>2024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s="94" customFormat="1" ht="16.5">
      <c r="A4" s="43" t="s">
        <v>65</v>
      </c>
      <c r="B4" s="74">
        <v>52.900000000000006</v>
      </c>
      <c r="C4" s="75">
        <v>52.5</v>
      </c>
      <c r="D4" s="77">
        <f>_xlfn.IFERROR(G4/B4*1000,0)</f>
        <v>56406.42722117201</v>
      </c>
      <c r="E4" s="77">
        <f>_xlfn.IFERROR(I4/C4/$K$1*1000,0)</f>
        <v>52904.12698412698</v>
      </c>
      <c r="F4" s="85">
        <f>_xlfn.IFERROR(E4/$I$2*100,0)</f>
        <v>100.06454886348965</v>
      </c>
      <c r="G4" s="75">
        <v>2983.8999999999996</v>
      </c>
      <c r="H4" s="75">
        <v>0</v>
      </c>
      <c r="I4" s="79">
        <v>8332.4</v>
      </c>
      <c r="J4" s="79"/>
      <c r="K4" s="53"/>
      <c r="P4" s="104"/>
      <c r="Q4" s="104"/>
    </row>
    <row r="5" spans="1:17" s="94" customFormat="1" ht="16.5">
      <c r="A5" s="43" t="s">
        <v>3</v>
      </c>
      <c r="B5" s="74">
        <v>12.009999999999998</v>
      </c>
      <c r="C5" s="75">
        <v>12.67</v>
      </c>
      <c r="D5" s="77">
        <f aca="true" t="shared" si="0" ref="D5:D20">_xlfn.IFERROR(G5/B5*1000,0)</f>
        <v>52872.60616153207</v>
      </c>
      <c r="E5" s="77">
        <f aca="true" t="shared" si="1" ref="E5:E20">_xlfn.IFERROR(I5/C5/$K$1*1000,0)</f>
        <v>52867.666403578005</v>
      </c>
      <c r="F5" s="85">
        <f aca="true" t="shared" si="2" ref="F5:F20">_xlfn.IFERROR(E5/$I$2*100,0)</f>
        <v>99.99558616148667</v>
      </c>
      <c r="G5" s="75">
        <v>635</v>
      </c>
      <c r="H5" s="75">
        <v>0</v>
      </c>
      <c r="I5" s="79">
        <v>2009.5</v>
      </c>
      <c r="J5" s="79"/>
      <c r="K5" s="53"/>
      <c r="P5" s="104"/>
      <c r="Q5" s="104"/>
    </row>
    <row r="6" spans="1:17" s="94" customFormat="1" ht="16.5">
      <c r="A6" s="43" t="s">
        <v>4</v>
      </c>
      <c r="B6" s="74">
        <v>24.405</v>
      </c>
      <c r="C6" s="75">
        <v>24.135</v>
      </c>
      <c r="D6" s="77">
        <f t="shared" si="0"/>
        <v>52750.25609506248</v>
      </c>
      <c r="E6" s="77">
        <f t="shared" si="1"/>
        <v>52885.15986465023</v>
      </c>
      <c r="F6" s="85">
        <f t="shared" si="2"/>
        <v>100.02867385029361</v>
      </c>
      <c r="G6" s="75">
        <v>1287.37</v>
      </c>
      <c r="H6" s="75">
        <v>0</v>
      </c>
      <c r="I6" s="79">
        <v>3829.15</v>
      </c>
      <c r="J6" s="79"/>
      <c r="K6" s="53"/>
      <c r="P6" s="104"/>
      <c r="Q6" s="104"/>
    </row>
    <row r="7" spans="1:17" s="94" customFormat="1" ht="16.5">
      <c r="A7" s="43" t="s">
        <v>6</v>
      </c>
      <c r="B7" s="74">
        <v>38.500000000000014</v>
      </c>
      <c r="C7" s="75">
        <v>39.1</v>
      </c>
      <c r="D7" s="77">
        <f t="shared" si="0"/>
        <v>53719.480519480494</v>
      </c>
      <c r="E7" s="77">
        <f t="shared" si="1"/>
        <v>54219.94884910486</v>
      </c>
      <c r="F7" s="85">
        <f t="shared" si="2"/>
        <v>102.55333620031182</v>
      </c>
      <c r="G7" s="75">
        <v>2068.2</v>
      </c>
      <c r="H7" s="75">
        <v>0</v>
      </c>
      <c r="I7" s="79">
        <v>6360</v>
      </c>
      <c r="J7" s="79"/>
      <c r="K7" s="53"/>
      <c r="P7" s="104"/>
      <c r="Q7" s="104"/>
    </row>
    <row r="8" spans="1:17" s="94" customFormat="1" ht="16.5">
      <c r="A8" s="43" t="s">
        <v>7</v>
      </c>
      <c r="B8" s="79">
        <v>7</v>
      </c>
      <c r="C8" s="75">
        <v>7</v>
      </c>
      <c r="D8" s="77">
        <f t="shared" si="0"/>
        <v>52874.28571428571</v>
      </c>
      <c r="E8" s="77">
        <f t="shared" si="1"/>
        <v>52871.428571428565</v>
      </c>
      <c r="F8" s="85">
        <f t="shared" si="2"/>
        <v>100.00270204544839</v>
      </c>
      <c r="G8" s="75">
        <v>370.12</v>
      </c>
      <c r="H8" s="75">
        <v>9.43</v>
      </c>
      <c r="I8" s="79">
        <v>1110.3</v>
      </c>
      <c r="J8" s="79">
        <v>30.5</v>
      </c>
      <c r="K8" s="53"/>
      <c r="P8" s="104"/>
      <c r="Q8" s="104"/>
    </row>
    <row r="9" spans="1:17" s="110" customFormat="1" ht="16.5">
      <c r="A9" s="43" t="s">
        <v>66</v>
      </c>
      <c r="B9" s="79">
        <v>35.2</v>
      </c>
      <c r="C9" s="75">
        <v>36.2</v>
      </c>
      <c r="D9" s="77">
        <f t="shared" si="0"/>
        <v>55977.27272727271</v>
      </c>
      <c r="E9" s="77">
        <f t="shared" si="1"/>
        <v>52893.18600368324</v>
      </c>
      <c r="F9" s="85">
        <f t="shared" si="2"/>
        <v>100.04385474500327</v>
      </c>
      <c r="G9" s="75">
        <v>1970.3999999999996</v>
      </c>
      <c r="H9" s="75">
        <v>17.25</v>
      </c>
      <c r="I9" s="79">
        <v>5744.2</v>
      </c>
      <c r="J9" s="79">
        <v>52.25</v>
      </c>
      <c r="K9" s="53"/>
      <c r="P9" s="104"/>
      <c r="Q9" s="104"/>
    </row>
    <row r="10" spans="1:17" s="94" customFormat="1" ht="31.5">
      <c r="A10" s="43" t="s">
        <v>9</v>
      </c>
      <c r="B10" s="79">
        <v>9.000000000000004</v>
      </c>
      <c r="C10" s="75">
        <v>8.4</v>
      </c>
      <c r="D10" s="77">
        <f t="shared" si="0"/>
        <v>60865.55555555554</v>
      </c>
      <c r="E10" s="77">
        <f t="shared" si="1"/>
        <v>54928.57142857142</v>
      </c>
      <c r="F10" s="85">
        <f t="shared" si="2"/>
        <v>103.89364749115077</v>
      </c>
      <c r="G10" s="75">
        <v>547.7900000000001</v>
      </c>
      <c r="H10" s="75">
        <v>19.099999999999998</v>
      </c>
      <c r="I10" s="79">
        <v>1384.2</v>
      </c>
      <c r="J10" s="79">
        <v>37.3</v>
      </c>
      <c r="K10" s="53"/>
      <c r="P10" s="104"/>
      <c r="Q10" s="104"/>
    </row>
    <row r="11" spans="1:17" s="94" customFormat="1" ht="16.5">
      <c r="A11" s="43" t="s">
        <v>10</v>
      </c>
      <c r="B11" s="79">
        <v>7.995000000000001</v>
      </c>
      <c r="C11" s="75">
        <v>8.565</v>
      </c>
      <c r="D11" s="77">
        <f t="shared" si="0"/>
        <v>53758.59912445277</v>
      </c>
      <c r="E11" s="77">
        <f t="shared" si="1"/>
        <v>56042.03152364274</v>
      </c>
      <c r="F11" s="85">
        <f t="shared" si="2"/>
        <v>105.99968133845799</v>
      </c>
      <c r="G11" s="75">
        <v>429.79999999999995</v>
      </c>
      <c r="H11" s="75">
        <v>0</v>
      </c>
      <c r="I11" s="79">
        <v>1440</v>
      </c>
      <c r="J11" s="79"/>
      <c r="K11" s="53"/>
      <c r="P11" s="104"/>
      <c r="Q11" s="104"/>
    </row>
    <row r="12" spans="1:17" s="110" customFormat="1" ht="31.5">
      <c r="A12" s="34" t="s">
        <v>11</v>
      </c>
      <c r="B12" s="80">
        <v>13.099999999999998</v>
      </c>
      <c r="C12" s="75">
        <v>14.1</v>
      </c>
      <c r="D12" s="77">
        <f t="shared" si="0"/>
        <v>62732.82442748094</v>
      </c>
      <c r="E12" s="77">
        <f t="shared" si="1"/>
        <v>59652.482269503555</v>
      </c>
      <c r="F12" s="85">
        <f t="shared" si="2"/>
        <v>112.82860274163713</v>
      </c>
      <c r="G12" s="75">
        <v>821.8000000000002</v>
      </c>
      <c r="H12" s="75">
        <v>0</v>
      </c>
      <c r="I12" s="79">
        <v>2523.3</v>
      </c>
      <c r="J12" s="79"/>
      <c r="K12" s="53"/>
      <c r="P12" s="104"/>
      <c r="Q12" s="104"/>
    </row>
    <row r="13" spans="1:17" s="113" customFormat="1" ht="16.5">
      <c r="A13" s="43" t="s">
        <v>67</v>
      </c>
      <c r="B13" s="79">
        <v>33.39999999999999</v>
      </c>
      <c r="C13" s="75">
        <v>36.8</v>
      </c>
      <c r="D13" s="77">
        <f t="shared" si="0"/>
        <v>65523.952095808396</v>
      </c>
      <c r="E13" s="77">
        <f t="shared" si="1"/>
        <v>58542.57246376813</v>
      </c>
      <c r="F13" s="85">
        <f t="shared" si="2"/>
        <v>110.72928402452833</v>
      </c>
      <c r="G13" s="75">
        <v>2188.5</v>
      </c>
      <c r="H13" s="75">
        <v>10.6</v>
      </c>
      <c r="I13" s="79">
        <v>6463.1</v>
      </c>
      <c r="J13" s="79">
        <v>10.6</v>
      </c>
      <c r="K13" s="53"/>
      <c r="L13" s="110"/>
      <c r="P13" s="104"/>
      <c r="Q13" s="104"/>
    </row>
    <row r="14" spans="1:17" s="110" customFormat="1" ht="31.5">
      <c r="A14" s="34" t="s">
        <v>13</v>
      </c>
      <c r="B14" s="80">
        <v>39.80000000000001</v>
      </c>
      <c r="C14" s="75">
        <v>40.2</v>
      </c>
      <c r="D14" s="77">
        <f>_xlfn.IFERROR(G14/B14*1000,0)</f>
        <v>52208.54271356784</v>
      </c>
      <c r="E14" s="77">
        <f t="shared" si="1"/>
        <v>53019.07131011609</v>
      </c>
      <c r="F14" s="85">
        <f t="shared" si="2"/>
        <v>100.2819582184908</v>
      </c>
      <c r="G14" s="75">
        <v>2077.9000000000005</v>
      </c>
      <c r="H14" s="75">
        <v>0</v>
      </c>
      <c r="I14" s="79">
        <v>6394.1</v>
      </c>
      <c r="J14" s="79"/>
      <c r="K14" s="53"/>
      <c r="P14" s="104"/>
      <c r="Q14" s="104"/>
    </row>
    <row r="15" spans="1:17" s="110" customFormat="1" ht="16.5">
      <c r="A15" s="43" t="s">
        <v>14</v>
      </c>
      <c r="B15" s="79">
        <v>32.699999999999996</v>
      </c>
      <c r="C15" s="75">
        <v>31.7</v>
      </c>
      <c r="D15" s="77">
        <f t="shared" si="0"/>
        <v>57119.26605504587</v>
      </c>
      <c r="E15" s="77">
        <f t="shared" si="1"/>
        <v>58019.978969505784</v>
      </c>
      <c r="F15" s="85">
        <f t="shared" si="2"/>
        <v>109.74083406375219</v>
      </c>
      <c r="G15" s="75">
        <v>1867.7999999999997</v>
      </c>
      <c r="H15" s="75">
        <v>0</v>
      </c>
      <c r="I15" s="79">
        <v>5517.7</v>
      </c>
      <c r="J15" s="79"/>
      <c r="K15" s="53"/>
      <c r="P15" s="104"/>
      <c r="Q15" s="104"/>
    </row>
    <row r="16" spans="1:17" s="110" customFormat="1" ht="16.5">
      <c r="A16" s="5" t="s">
        <v>64</v>
      </c>
      <c r="B16" s="79">
        <v>23.499999999999993</v>
      </c>
      <c r="C16" s="75">
        <v>22.7</v>
      </c>
      <c r="D16" s="77">
        <f t="shared" si="0"/>
        <v>56489.36170212767</v>
      </c>
      <c r="E16" s="77">
        <f t="shared" si="1"/>
        <v>57563.876651982384</v>
      </c>
      <c r="F16" s="85">
        <f t="shared" si="2"/>
        <v>108.87814763000262</v>
      </c>
      <c r="G16" s="75">
        <v>1327.5</v>
      </c>
      <c r="H16" s="75">
        <v>0</v>
      </c>
      <c r="I16" s="79">
        <v>3920.1</v>
      </c>
      <c r="J16" s="79">
        <v>4.9</v>
      </c>
      <c r="K16" s="53"/>
      <c r="P16" s="104"/>
      <c r="Q16" s="104"/>
    </row>
    <row r="17" spans="1:17" s="110" customFormat="1" ht="31.5">
      <c r="A17" s="43" t="s">
        <v>68</v>
      </c>
      <c r="B17" s="79">
        <v>23</v>
      </c>
      <c r="C17" s="75">
        <v>23</v>
      </c>
      <c r="D17" s="77">
        <f t="shared" si="0"/>
        <v>52870.8695652174</v>
      </c>
      <c r="E17" s="77">
        <f t="shared" si="1"/>
        <v>52870.00000000001</v>
      </c>
      <c r="F17" s="85">
        <f t="shared" si="2"/>
        <v>100.00000000000003</v>
      </c>
      <c r="G17" s="75">
        <v>1216.0300000000002</v>
      </c>
      <c r="H17" s="75">
        <v>0</v>
      </c>
      <c r="I17" s="79">
        <v>3648.03</v>
      </c>
      <c r="J17" s="79"/>
      <c r="K17" s="53"/>
      <c r="P17" s="104"/>
      <c r="Q17" s="104"/>
    </row>
    <row r="18" spans="1:17" s="94" customFormat="1" ht="16.5">
      <c r="A18" s="43" t="s">
        <v>16</v>
      </c>
      <c r="B18" s="79">
        <v>65.70000000000002</v>
      </c>
      <c r="C18" s="75">
        <v>65.9</v>
      </c>
      <c r="D18" s="77">
        <f t="shared" si="0"/>
        <v>50919.93911719937</v>
      </c>
      <c r="E18" s="77">
        <f t="shared" si="1"/>
        <v>52870.005058168936</v>
      </c>
      <c r="F18" s="85">
        <f t="shared" si="2"/>
        <v>100.00000956718165</v>
      </c>
      <c r="G18" s="75">
        <v>3345.4399999999996</v>
      </c>
      <c r="H18" s="75">
        <v>0</v>
      </c>
      <c r="I18" s="79">
        <v>10452.4</v>
      </c>
      <c r="J18" s="79"/>
      <c r="K18" s="53"/>
      <c r="P18" s="104"/>
      <c r="Q18" s="104"/>
    </row>
    <row r="19" spans="1:17" s="94" customFormat="1" ht="16.5">
      <c r="A19" s="43" t="s">
        <v>17</v>
      </c>
      <c r="B19" s="79">
        <v>12.400000000000006</v>
      </c>
      <c r="C19" s="75">
        <v>12.8</v>
      </c>
      <c r="D19" s="77">
        <f t="shared" si="0"/>
        <v>52870.96774193547</v>
      </c>
      <c r="E19" s="77">
        <f t="shared" si="1"/>
        <v>52869.791666666664</v>
      </c>
      <c r="F19" s="85">
        <f t="shared" si="2"/>
        <v>99.99960595170543</v>
      </c>
      <c r="G19" s="75">
        <v>655.6000000000001</v>
      </c>
      <c r="H19" s="75">
        <v>0</v>
      </c>
      <c r="I19" s="79">
        <v>2030.2</v>
      </c>
      <c r="J19" s="79"/>
      <c r="K19" s="53"/>
      <c r="P19" s="104"/>
      <c r="Q19" s="104"/>
    </row>
    <row r="20" spans="1:17" s="94" customFormat="1" ht="16.5">
      <c r="A20" s="45" t="s">
        <v>69</v>
      </c>
      <c r="B20" s="81">
        <v>15.000999999999998</v>
      </c>
      <c r="C20" s="82">
        <v>15.667</v>
      </c>
      <c r="D20" s="86">
        <f t="shared" si="0"/>
        <v>54109.726018265465</v>
      </c>
      <c r="E20" s="77">
        <f t="shared" si="1"/>
        <v>52901.002106338165</v>
      </c>
      <c r="F20" s="85">
        <f t="shared" si="2"/>
        <v>100.0586383702254</v>
      </c>
      <c r="G20" s="82">
        <v>811.7</v>
      </c>
      <c r="H20" s="82">
        <v>0.2999999999999998</v>
      </c>
      <c r="I20" s="81">
        <v>2486.4</v>
      </c>
      <c r="J20" s="81">
        <v>3</v>
      </c>
      <c r="K20" s="53"/>
      <c r="P20" s="104"/>
      <c r="Q20" s="104"/>
    </row>
    <row r="21" spans="1:17" s="90" customFormat="1" ht="16.5">
      <c r="A21" s="65" t="s">
        <v>46</v>
      </c>
      <c r="B21" s="84">
        <f>SUM(B4:B20)</f>
        <v>445.611</v>
      </c>
      <c r="C21" s="84">
        <f>SUM(C4:C20)</f>
        <v>451.437</v>
      </c>
      <c r="D21" s="84">
        <f>_xlfn.IFERROR(G21/B21*1000,0)</f>
        <v>55215.98434509021</v>
      </c>
      <c r="E21" s="84">
        <f>_xlfn.IFERROR(I21/C21/$K$1*1000,0)</f>
        <v>54378.26319065561</v>
      </c>
      <c r="F21" s="87">
        <f>_xlfn.IFERROR(E21/$I$2*100,0)</f>
        <v>102.85277698251487</v>
      </c>
      <c r="G21" s="84">
        <f>SUM(G4:G20)</f>
        <v>24604.849999999995</v>
      </c>
      <c r="H21" s="84">
        <f>SUM(H4:H20)</f>
        <v>56.68</v>
      </c>
      <c r="I21" s="84">
        <f>SUM(I4:I20)</f>
        <v>73645.07999999999</v>
      </c>
      <c r="J21" s="84">
        <f>SUM(J4:J20)</f>
        <v>138.55</v>
      </c>
      <c r="K21" s="92"/>
      <c r="P21" s="89"/>
      <c r="Q21" s="89"/>
    </row>
    <row r="22" spans="1:17" s="94" customFormat="1" ht="31.5">
      <c r="A22" s="66" t="s">
        <v>19</v>
      </c>
      <c r="B22" s="79">
        <v>16.299999999999997</v>
      </c>
      <c r="C22" s="75">
        <v>15.6</v>
      </c>
      <c r="D22" s="77">
        <f aca="true" t="shared" si="3" ref="D22:D42">_xlfn.IFERROR(G22/B22*1000,0)</f>
        <v>54613.49693251534</v>
      </c>
      <c r="E22" s="77">
        <f aca="true" t="shared" si="4" ref="E22:E42">_xlfn.IFERROR(I22/C22/$K$1*1000,0)</f>
        <v>53589.74358974359</v>
      </c>
      <c r="F22" s="85">
        <f aca="true" t="shared" si="5" ref="F22:F42">_xlfn.IFERROR(E22/$I$2*100,0)</f>
        <v>101.36134592347948</v>
      </c>
      <c r="G22" s="75">
        <v>890.2</v>
      </c>
      <c r="H22" s="75">
        <v>0</v>
      </c>
      <c r="I22" s="75">
        <v>2508</v>
      </c>
      <c r="J22" s="79">
        <v>36.4</v>
      </c>
      <c r="K22" s="53"/>
      <c r="P22" s="104"/>
      <c r="Q22" s="104"/>
    </row>
    <row r="23" spans="1:17" s="94" customFormat="1" ht="31.5">
      <c r="A23" s="66" t="s">
        <v>70</v>
      </c>
      <c r="B23" s="79">
        <v>0</v>
      </c>
      <c r="C23" s="75"/>
      <c r="D23" s="77">
        <f t="shared" si="3"/>
        <v>0</v>
      </c>
      <c r="E23" s="77">
        <f t="shared" si="4"/>
        <v>0</v>
      </c>
      <c r="F23" s="85">
        <f t="shared" si="5"/>
        <v>0</v>
      </c>
      <c r="G23" s="75">
        <v>0</v>
      </c>
      <c r="H23" s="75">
        <v>0</v>
      </c>
      <c r="I23" s="75"/>
      <c r="J23" s="79"/>
      <c r="K23" s="53"/>
      <c r="P23" s="104"/>
      <c r="Q23" s="104"/>
    </row>
    <row r="24" spans="1:17" s="94" customFormat="1" ht="31.5">
      <c r="A24" s="66" t="s">
        <v>21</v>
      </c>
      <c r="B24" s="79">
        <v>8</v>
      </c>
      <c r="C24" s="75">
        <v>8</v>
      </c>
      <c r="D24" s="77">
        <f t="shared" si="3"/>
        <v>52899.99999999999</v>
      </c>
      <c r="E24" s="77">
        <f t="shared" si="4"/>
        <v>52866.666666666664</v>
      </c>
      <c r="F24" s="85">
        <f t="shared" si="5"/>
        <v>99.99369522728705</v>
      </c>
      <c r="G24" s="75">
        <v>423.19999999999993</v>
      </c>
      <c r="H24" s="75">
        <v>0</v>
      </c>
      <c r="I24" s="75">
        <v>1268.8</v>
      </c>
      <c r="J24" s="79"/>
      <c r="K24" s="53"/>
      <c r="P24" s="104"/>
      <c r="Q24" s="104"/>
    </row>
    <row r="25" spans="1:17" s="37" customFormat="1" ht="31.5">
      <c r="A25" s="66" t="s">
        <v>22</v>
      </c>
      <c r="B25" s="79">
        <v>2.4699999999999998</v>
      </c>
      <c r="C25" s="75">
        <v>2.73</v>
      </c>
      <c r="D25" s="77">
        <f t="shared" si="3"/>
        <v>58906.88259109312</v>
      </c>
      <c r="E25" s="77">
        <f t="shared" si="4"/>
        <v>52869.352869352864</v>
      </c>
      <c r="F25" s="85">
        <f t="shared" si="5"/>
        <v>99.99877599650627</v>
      </c>
      <c r="G25" s="75">
        <v>145.5</v>
      </c>
      <c r="H25" s="75">
        <v>0.5</v>
      </c>
      <c r="I25" s="75">
        <v>433</v>
      </c>
      <c r="J25" s="79">
        <v>0.5</v>
      </c>
      <c r="K25" s="53"/>
      <c r="P25" s="104"/>
      <c r="Q25" s="104"/>
    </row>
    <row r="26" spans="1:17" s="94" customFormat="1" ht="31.5">
      <c r="A26" s="66" t="s">
        <v>23</v>
      </c>
      <c r="B26" s="79">
        <v>6.501000000000001</v>
      </c>
      <c r="C26" s="75">
        <v>6.267</v>
      </c>
      <c r="D26" s="77">
        <f t="shared" si="3"/>
        <v>53776.342101215196</v>
      </c>
      <c r="E26" s="77">
        <f t="shared" si="4"/>
        <v>52880.16594861975</v>
      </c>
      <c r="F26" s="85">
        <f t="shared" si="5"/>
        <v>100.0192281986377</v>
      </c>
      <c r="G26" s="75">
        <v>349.6</v>
      </c>
      <c r="H26" s="75">
        <v>0</v>
      </c>
      <c r="I26" s="75">
        <v>994.2</v>
      </c>
      <c r="J26" s="79">
        <v>1</v>
      </c>
      <c r="K26" s="53"/>
      <c r="P26" s="104"/>
      <c r="Q26" s="104"/>
    </row>
    <row r="27" spans="1:17" s="94" customFormat="1" ht="31.5">
      <c r="A27" s="66" t="s">
        <v>24</v>
      </c>
      <c r="B27" s="79">
        <v>5.98</v>
      </c>
      <c r="C27" s="75">
        <v>6</v>
      </c>
      <c r="D27" s="77">
        <f t="shared" si="3"/>
        <v>53090.30100334448</v>
      </c>
      <c r="E27" s="77">
        <f t="shared" si="4"/>
        <v>52867.777777777774</v>
      </c>
      <c r="F27" s="85">
        <f t="shared" si="5"/>
        <v>99.99579681819137</v>
      </c>
      <c r="G27" s="75">
        <v>317.48</v>
      </c>
      <c r="H27" s="75">
        <v>7.1000000000000005</v>
      </c>
      <c r="I27" s="75">
        <v>951.62</v>
      </c>
      <c r="J27" s="79">
        <v>7.2</v>
      </c>
      <c r="K27" s="53"/>
      <c r="P27" s="104"/>
      <c r="Q27" s="104"/>
    </row>
    <row r="28" spans="1:17" s="94" customFormat="1" ht="31.5">
      <c r="A28" s="66" t="s">
        <v>71</v>
      </c>
      <c r="B28" s="83">
        <v>4.440000000000001</v>
      </c>
      <c r="C28" s="75">
        <v>4.7</v>
      </c>
      <c r="D28" s="77">
        <f t="shared" si="3"/>
        <v>55720.720720720696</v>
      </c>
      <c r="E28" s="77">
        <f t="shared" si="4"/>
        <v>53496.45390070921</v>
      </c>
      <c r="F28" s="85">
        <f t="shared" si="5"/>
        <v>101.18489483773257</v>
      </c>
      <c r="G28" s="75">
        <v>247.39999999999998</v>
      </c>
      <c r="H28" s="75">
        <v>0</v>
      </c>
      <c r="I28" s="75">
        <v>754.3</v>
      </c>
      <c r="J28" s="79">
        <v>7.3</v>
      </c>
      <c r="K28" s="53"/>
      <c r="P28" s="104"/>
      <c r="Q28" s="104"/>
    </row>
    <row r="29" spans="1:17" s="94" customFormat="1" ht="31.5">
      <c r="A29" s="66" t="s">
        <v>26</v>
      </c>
      <c r="B29" s="83">
        <v>2.5599999999999996</v>
      </c>
      <c r="C29" s="75">
        <v>2.3</v>
      </c>
      <c r="D29" s="77">
        <f t="shared" si="3"/>
        <v>52867.18750000001</v>
      </c>
      <c r="E29" s="77">
        <f t="shared" si="4"/>
        <v>52869.56521739131</v>
      </c>
      <c r="F29" s="85">
        <f t="shared" si="5"/>
        <v>99.9991776383418</v>
      </c>
      <c r="G29" s="75">
        <v>135.34</v>
      </c>
      <c r="H29" s="75">
        <v>5.4</v>
      </c>
      <c r="I29" s="75">
        <v>364.8</v>
      </c>
      <c r="J29" s="79">
        <v>15.1</v>
      </c>
      <c r="K29" s="53"/>
      <c r="P29" s="104"/>
      <c r="Q29" s="104"/>
    </row>
    <row r="30" spans="1:17" s="94" customFormat="1" ht="31.5">
      <c r="A30" s="66" t="s">
        <v>27</v>
      </c>
      <c r="B30" s="79">
        <v>3.3999999999999995</v>
      </c>
      <c r="C30" s="75">
        <v>3.4</v>
      </c>
      <c r="D30" s="77">
        <f t="shared" si="3"/>
        <v>55405.882352941146</v>
      </c>
      <c r="E30" s="77">
        <f t="shared" si="4"/>
        <v>52900</v>
      </c>
      <c r="F30" s="85">
        <f t="shared" si="5"/>
        <v>100.05674295441649</v>
      </c>
      <c r="G30" s="75">
        <v>188.37999999999988</v>
      </c>
      <c r="H30" s="75">
        <v>5.7299999999999995</v>
      </c>
      <c r="I30" s="75">
        <v>539.5799999999999</v>
      </c>
      <c r="J30" s="79">
        <v>12.02</v>
      </c>
      <c r="K30" s="53"/>
      <c r="P30" s="104"/>
      <c r="Q30" s="104"/>
    </row>
    <row r="31" spans="1:17" s="94" customFormat="1" ht="16.5">
      <c r="A31" s="67" t="s">
        <v>28</v>
      </c>
      <c r="B31" s="83">
        <v>4.899999999999999</v>
      </c>
      <c r="C31" s="75">
        <v>5.1</v>
      </c>
      <c r="D31" s="77">
        <f t="shared" si="3"/>
        <v>35020.408163265325</v>
      </c>
      <c r="E31" s="77">
        <f t="shared" si="4"/>
        <v>35294.117647058825</v>
      </c>
      <c r="F31" s="85">
        <f t="shared" si="5"/>
        <v>66.75641696058034</v>
      </c>
      <c r="G31" s="75">
        <v>171.60000000000002</v>
      </c>
      <c r="H31" s="75">
        <v>0</v>
      </c>
      <c r="I31" s="75">
        <v>540</v>
      </c>
      <c r="J31" s="79"/>
      <c r="K31" s="53"/>
      <c r="P31" s="104"/>
      <c r="Q31" s="104"/>
    </row>
    <row r="32" spans="1:17" s="94" customFormat="1" ht="16.5">
      <c r="A32" s="66" t="s">
        <v>29</v>
      </c>
      <c r="B32" s="79">
        <v>4</v>
      </c>
      <c r="C32" s="75">
        <v>4</v>
      </c>
      <c r="D32" s="77">
        <f t="shared" si="3"/>
        <v>53835.00000000001</v>
      </c>
      <c r="E32" s="77">
        <f t="shared" si="4"/>
        <v>52870.00000000001</v>
      </c>
      <c r="F32" s="85">
        <f t="shared" si="5"/>
        <v>100.00000000000003</v>
      </c>
      <c r="G32" s="75">
        <v>215.34000000000003</v>
      </c>
      <c r="H32" s="75">
        <v>10.5</v>
      </c>
      <c r="I32" s="75">
        <v>634.44</v>
      </c>
      <c r="J32" s="79">
        <v>21</v>
      </c>
      <c r="K32" s="53"/>
      <c r="P32" s="104"/>
      <c r="Q32" s="104"/>
    </row>
    <row r="33" spans="1:17" s="94" customFormat="1" ht="31.5">
      <c r="A33" s="66" t="s">
        <v>30</v>
      </c>
      <c r="B33" s="83">
        <v>5.999999999999998</v>
      </c>
      <c r="C33" s="75">
        <v>5.8</v>
      </c>
      <c r="D33" s="77">
        <f t="shared" si="3"/>
        <v>53833.33333333335</v>
      </c>
      <c r="E33" s="77">
        <f t="shared" si="4"/>
        <v>52908.045977011505</v>
      </c>
      <c r="F33" s="85">
        <f t="shared" si="5"/>
        <v>100.07196137130983</v>
      </c>
      <c r="G33" s="75">
        <v>323</v>
      </c>
      <c r="H33" s="75">
        <v>0</v>
      </c>
      <c r="I33" s="75">
        <v>920.6</v>
      </c>
      <c r="J33" s="79"/>
      <c r="K33" s="53"/>
      <c r="P33" s="104"/>
      <c r="Q33" s="104"/>
    </row>
    <row r="34" spans="1:17" s="94" customFormat="1" ht="31.5">
      <c r="A34" s="66" t="s">
        <v>72</v>
      </c>
      <c r="B34" s="79">
        <v>2</v>
      </c>
      <c r="C34" s="75">
        <v>2</v>
      </c>
      <c r="D34" s="77">
        <f t="shared" si="3"/>
        <v>57449.999999999985</v>
      </c>
      <c r="E34" s="77">
        <f t="shared" si="4"/>
        <v>61400</v>
      </c>
      <c r="F34" s="85">
        <f t="shared" si="5"/>
        <v>116.13391337242291</v>
      </c>
      <c r="G34" s="75">
        <v>114.89999999999998</v>
      </c>
      <c r="H34" s="75">
        <v>0</v>
      </c>
      <c r="I34" s="75">
        <v>368.4</v>
      </c>
      <c r="J34" s="79"/>
      <c r="K34" s="53"/>
      <c r="P34" s="104"/>
      <c r="Q34" s="104"/>
    </row>
    <row r="35" spans="1:17" s="94" customFormat="1" ht="16.5">
      <c r="A35" s="66" t="s">
        <v>32</v>
      </c>
      <c r="B35" s="79">
        <v>9.3</v>
      </c>
      <c r="C35" s="75">
        <v>9.3</v>
      </c>
      <c r="D35" s="77">
        <f t="shared" si="3"/>
        <v>52634.408602150535</v>
      </c>
      <c r="E35" s="77">
        <f t="shared" si="4"/>
        <v>52867.383512544795</v>
      </c>
      <c r="F35" s="85">
        <f t="shared" si="5"/>
        <v>99.9950510923866</v>
      </c>
      <c r="G35" s="75">
        <v>489.5</v>
      </c>
      <c r="H35" s="75">
        <v>7.699999999999999</v>
      </c>
      <c r="I35" s="75">
        <v>1475</v>
      </c>
      <c r="J35" s="79">
        <v>15.7</v>
      </c>
      <c r="K35" s="53"/>
      <c r="P35" s="104"/>
      <c r="Q35" s="104"/>
    </row>
    <row r="36" spans="1:17" s="94" customFormat="1" ht="31.5">
      <c r="A36" s="66" t="s">
        <v>73</v>
      </c>
      <c r="B36" s="79">
        <v>4.999999999999998</v>
      </c>
      <c r="C36" s="75">
        <v>4.3</v>
      </c>
      <c r="D36" s="77">
        <f t="shared" si="3"/>
        <v>41660.000000000015</v>
      </c>
      <c r="E36" s="77">
        <f t="shared" si="4"/>
        <v>47875.96899224806</v>
      </c>
      <c r="F36" s="85">
        <f t="shared" si="5"/>
        <v>90.55413087241926</v>
      </c>
      <c r="G36" s="75">
        <v>208.3</v>
      </c>
      <c r="H36" s="75">
        <v>0</v>
      </c>
      <c r="I36" s="75">
        <v>617.6</v>
      </c>
      <c r="J36" s="79">
        <v>2.2</v>
      </c>
      <c r="K36" s="53"/>
      <c r="P36" s="104"/>
      <c r="Q36" s="104"/>
    </row>
    <row r="37" spans="1:17" s="94" customFormat="1" ht="31.5">
      <c r="A37" s="66" t="s">
        <v>74</v>
      </c>
      <c r="B37" s="83">
        <v>8.009999999999998</v>
      </c>
      <c r="C37" s="75">
        <v>8.67</v>
      </c>
      <c r="D37" s="77">
        <f t="shared" si="3"/>
        <v>54606.74157303373</v>
      </c>
      <c r="E37" s="77">
        <f t="shared" si="4"/>
        <v>53410.22683583237</v>
      </c>
      <c r="F37" s="85">
        <f t="shared" si="5"/>
        <v>101.02180222400676</v>
      </c>
      <c r="G37" s="75">
        <v>437.4000000000001</v>
      </c>
      <c r="H37" s="75">
        <v>0</v>
      </c>
      <c r="I37" s="75">
        <v>1389.2</v>
      </c>
      <c r="J37" s="79"/>
      <c r="K37" s="53"/>
      <c r="P37" s="104"/>
      <c r="Q37" s="104"/>
    </row>
    <row r="38" spans="1:17" s="94" customFormat="1" ht="31.5">
      <c r="A38" s="66" t="s">
        <v>75</v>
      </c>
      <c r="B38" s="79">
        <v>2.988999999999999</v>
      </c>
      <c r="C38" s="75">
        <v>3.493</v>
      </c>
      <c r="D38" s="77">
        <f t="shared" si="3"/>
        <v>52863.83405821346</v>
      </c>
      <c r="E38" s="77">
        <f t="shared" si="4"/>
        <v>52867.64004198874</v>
      </c>
      <c r="F38" s="85">
        <f t="shared" si="5"/>
        <v>99.99553630033809</v>
      </c>
      <c r="G38" s="75">
        <v>158.01</v>
      </c>
      <c r="H38" s="75">
        <v>0</v>
      </c>
      <c r="I38" s="75">
        <v>554</v>
      </c>
      <c r="J38" s="79"/>
      <c r="K38" s="53"/>
      <c r="P38" s="104"/>
      <c r="Q38" s="104"/>
    </row>
    <row r="39" spans="1:17" s="94" customFormat="1" ht="31.5">
      <c r="A39" s="66" t="s">
        <v>36</v>
      </c>
      <c r="B39" s="79"/>
      <c r="C39" s="75"/>
      <c r="D39" s="77">
        <f t="shared" si="3"/>
        <v>0</v>
      </c>
      <c r="E39" s="77">
        <f t="shared" si="4"/>
        <v>0</v>
      </c>
      <c r="F39" s="85">
        <f t="shared" si="5"/>
        <v>0</v>
      </c>
      <c r="G39" s="75"/>
      <c r="H39" s="75"/>
      <c r="I39" s="75"/>
      <c r="J39" s="79"/>
      <c r="K39" s="53"/>
      <c r="P39" s="104"/>
      <c r="Q39" s="104"/>
    </row>
    <row r="40" spans="1:17" s="94" customFormat="1" ht="31.5">
      <c r="A40" s="66" t="s">
        <v>76</v>
      </c>
      <c r="B40" s="79">
        <v>8.989999999999995</v>
      </c>
      <c r="C40" s="75">
        <v>9.53</v>
      </c>
      <c r="D40" s="77">
        <f t="shared" si="3"/>
        <v>52869.96662958845</v>
      </c>
      <c r="E40" s="77">
        <f t="shared" si="4"/>
        <v>53959.46135012243</v>
      </c>
      <c r="F40" s="85">
        <f t="shared" si="5"/>
        <v>102.06064185761761</v>
      </c>
      <c r="G40" s="75">
        <v>475.30099999999993</v>
      </c>
      <c r="H40" s="75">
        <v>0</v>
      </c>
      <c r="I40" s="75">
        <v>1542.701</v>
      </c>
      <c r="J40" s="79"/>
      <c r="K40" s="53"/>
      <c r="P40" s="104"/>
      <c r="Q40" s="104"/>
    </row>
    <row r="41" spans="1:17" s="94" customFormat="1" ht="31.5">
      <c r="A41" s="66" t="s">
        <v>38</v>
      </c>
      <c r="B41" s="79">
        <v>17.799999999999997</v>
      </c>
      <c r="C41" s="75">
        <v>19</v>
      </c>
      <c r="D41" s="77">
        <f t="shared" si="3"/>
        <v>52869.994943820246</v>
      </c>
      <c r="E41" s="77">
        <f t="shared" si="4"/>
        <v>52870.00000000001</v>
      </c>
      <c r="F41" s="85">
        <f t="shared" si="5"/>
        <v>100.00000000000003</v>
      </c>
      <c r="G41" s="75">
        <v>941.0859100000002</v>
      </c>
      <c r="H41" s="75">
        <v>0</v>
      </c>
      <c r="I41" s="75">
        <v>3013.59</v>
      </c>
      <c r="J41" s="79">
        <v>19.79</v>
      </c>
      <c r="K41" s="53"/>
      <c r="P41" s="104"/>
      <c r="Q41" s="104"/>
    </row>
    <row r="42" spans="1:17" s="94" customFormat="1" ht="31.5">
      <c r="A42" s="68" t="s">
        <v>39</v>
      </c>
      <c r="B42" s="81">
        <v>4.459999999999999</v>
      </c>
      <c r="C42" s="82">
        <v>4.3</v>
      </c>
      <c r="D42" s="86">
        <f t="shared" si="3"/>
        <v>56636.77130044845</v>
      </c>
      <c r="E42" s="77">
        <f t="shared" si="4"/>
        <v>58341.08527131784</v>
      </c>
      <c r="F42" s="85">
        <f t="shared" si="5"/>
        <v>110.34818473863785</v>
      </c>
      <c r="G42" s="82">
        <v>252.60000000000002</v>
      </c>
      <c r="H42" s="82">
        <v>0</v>
      </c>
      <c r="I42" s="82">
        <v>752.6</v>
      </c>
      <c r="J42" s="81"/>
      <c r="K42" s="53"/>
      <c r="P42" s="104"/>
      <c r="Q42" s="104"/>
    </row>
    <row r="43" spans="1:17" s="90" customFormat="1" ht="16.5">
      <c r="A43" s="72" t="s">
        <v>46</v>
      </c>
      <c r="B43" s="84">
        <f>SUM(B22:B42)</f>
        <v>123.09999999999998</v>
      </c>
      <c r="C43" s="84">
        <f>SUM(C22:C42)</f>
        <v>124.48999999999998</v>
      </c>
      <c r="D43" s="84">
        <f>_xlfn.IFERROR(G43/B43*1000,0)</f>
        <v>52673.736068237224</v>
      </c>
      <c r="E43" s="84">
        <f>_xlfn.IFERROR(I43/C43/$K$1*1000,0)</f>
        <v>52540.849331941</v>
      </c>
      <c r="F43" s="87">
        <f>_xlfn.IFERROR(E43/$I$2*100,0)</f>
        <v>99.37743395487232</v>
      </c>
      <c r="G43" s="84">
        <f>SUM(G22:G42)</f>
        <v>6484.136910000001</v>
      </c>
      <c r="H43" s="84">
        <f>SUM(H22:H42)</f>
        <v>36.93</v>
      </c>
      <c r="I43" s="84">
        <f>SUM(I22:I42)</f>
        <v>19622.431</v>
      </c>
      <c r="J43" s="84">
        <f>SUM(J22:J42)</f>
        <v>138.21</v>
      </c>
      <c r="K43" s="92"/>
      <c r="P43" s="89"/>
      <c r="Q43" s="89"/>
    </row>
    <row r="44" spans="1:17" s="94" customFormat="1" ht="16.5">
      <c r="A44" s="69" t="s">
        <v>77</v>
      </c>
      <c r="B44" s="75">
        <v>2</v>
      </c>
      <c r="C44" s="75">
        <v>2</v>
      </c>
      <c r="D44" s="86">
        <f>_xlfn.IFERROR(G44/B44*1000,0)</f>
        <v>65800</v>
      </c>
      <c r="E44" s="77">
        <f>_xlfn.IFERROR(I44/C44/$K$1*1000,0)</f>
        <v>61466.666666666664</v>
      </c>
      <c r="F44" s="85">
        <f>_xlfn.IFERROR(E44/$I$2*100,0)</f>
        <v>116.2600088266818</v>
      </c>
      <c r="G44" s="75">
        <v>131.6</v>
      </c>
      <c r="H44" s="75">
        <v>0</v>
      </c>
      <c r="I44" s="75">
        <v>368.79999999999995</v>
      </c>
      <c r="J44" s="75">
        <v>0</v>
      </c>
      <c r="K44" s="95"/>
      <c r="P44" s="104"/>
      <c r="Q44" s="104"/>
    </row>
    <row r="45" spans="1:11" s="94" customFormat="1" ht="16.5">
      <c r="A45" s="72" t="s">
        <v>47</v>
      </c>
      <c r="B45" s="70">
        <f>B21+B43+B44</f>
        <v>570.711</v>
      </c>
      <c r="C45" s="70">
        <f>C21+C43+C44</f>
        <v>577.927</v>
      </c>
      <c r="D45" s="70">
        <f>_xlfn.IFERROR(G45/B45*1000,0)</f>
        <v>54704.72254783944</v>
      </c>
      <c r="E45" s="70">
        <f>_xlfn.IFERROR(I45/C45/$K$1*1000,0)</f>
        <v>54007.00030742059</v>
      </c>
      <c r="F45" s="88">
        <f>_xlfn.IFERROR(E45/$I$2*100,0)</f>
        <v>102.15055855385017</v>
      </c>
      <c r="G45" s="70">
        <f>G21+G43+G44</f>
        <v>31220.586909999995</v>
      </c>
      <c r="H45" s="70">
        <f>H21+H43+H44</f>
        <v>93.61</v>
      </c>
      <c r="I45" s="70">
        <f>I21+I43+I44</f>
        <v>93636.31099999999</v>
      </c>
      <c r="J45" s="70">
        <f>J21+J43+J44</f>
        <v>276.76</v>
      </c>
      <c r="K45" s="37"/>
    </row>
    <row r="46" spans="2:9" ht="16.5">
      <c r="B46" s="51"/>
      <c r="D46" s="51"/>
      <c r="E46" s="51"/>
      <c r="G46" s="51"/>
      <c r="H46" s="51"/>
      <c r="I46" s="51"/>
    </row>
    <row r="49" spans="2:3" ht="16.5">
      <c r="B49" s="48"/>
      <c r="C49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37">
      <selection activeCell="G14" sqref="G14"/>
    </sheetView>
  </sheetViews>
  <sheetFormatPr defaultColWidth="9.140625" defaultRowHeight="15"/>
  <cols>
    <col min="1" max="1" width="34.140625" style="47" customWidth="1"/>
    <col min="2" max="2" width="17.8515625" style="48" customWidth="1"/>
    <col min="3" max="3" width="18.140625" style="48" customWidth="1"/>
    <col min="4" max="4" width="17.140625" style="37" customWidth="1"/>
    <col min="5" max="5" width="13.57421875" style="48" customWidth="1"/>
    <col min="6" max="6" width="16.7109375" style="49" customWidth="1"/>
    <col min="7" max="7" width="14.00390625" style="48" customWidth="1"/>
    <col min="8" max="8" width="11.8515625" style="48" customWidth="1"/>
    <col min="9" max="9" width="16.140625" style="48" customWidth="1"/>
    <col min="10" max="11" width="11.8515625" style="50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38" t="s">
        <v>54</v>
      </c>
      <c r="K1" s="38">
        <f>VLOOKUP(month,месяцы!$A$1:$B$12,2,FALSE)</f>
        <v>3</v>
      </c>
    </row>
    <row r="2" spans="1:11" ht="16.5">
      <c r="A2" s="11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6"/>
      <c r="C2" s="116"/>
      <c r="D2" s="116"/>
      <c r="E2" s="116"/>
      <c r="F2" s="116"/>
      <c r="G2" s="40"/>
      <c r="H2" s="41"/>
      <c r="I2" s="42">
        <v>52870</v>
      </c>
      <c r="J2" s="38">
        <v>2024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s="94" customFormat="1" ht="16.5">
      <c r="A4" s="43" t="s">
        <v>65</v>
      </c>
      <c r="B4" s="74">
        <v>60</v>
      </c>
      <c r="C4" s="75">
        <v>60</v>
      </c>
      <c r="D4" s="77">
        <f>_xlfn.IFERROR(G4/B4*1000,0)</f>
        <v>57161.66666666665</v>
      </c>
      <c r="E4" s="77">
        <f>_xlfn.IFERROR(I4/C4/$K$1*1000,0)</f>
        <v>52851.66666666666</v>
      </c>
      <c r="F4" s="85">
        <f>_xlfn.IFERROR(E4/$I$2*100,0)</f>
        <v>99.9653237500788</v>
      </c>
      <c r="G4" s="75">
        <v>3429.699999999999</v>
      </c>
      <c r="H4" s="75">
        <v>0</v>
      </c>
      <c r="I4" s="79">
        <v>9513.3</v>
      </c>
      <c r="J4" s="79"/>
      <c r="K4" s="53"/>
      <c r="P4" s="104"/>
      <c r="Q4" s="104"/>
    </row>
    <row r="5" spans="1:17" s="94" customFormat="1" ht="16.5">
      <c r="A5" s="43" t="s">
        <v>3</v>
      </c>
      <c r="B5" s="74">
        <v>20.990000000000002</v>
      </c>
      <c r="C5" s="75">
        <v>20.85</v>
      </c>
      <c r="D5" s="77">
        <f aca="true" t="shared" si="0" ref="D5:D20">_xlfn.IFERROR(G5/B5*1000,0)</f>
        <v>56040.97189137685</v>
      </c>
      <c r="E5" s="77">
        <f aca="true" t="shared" si="1" ref="E5:E20">_xlfn.IFERROR(I5/C5/$K$1*1000,0)</f>
        <v>52869.704236610705</v>
      </c>
      <c r="F5" s="85">
        <f aca="true" t="shared" si="2" ref="F5:F20">_xlfn.IFERROR(E5/$I$2*100,0)</f>
        <v>99.99944058371611</v>
      </c>
      <c r="G5" s="75">
        <v>1176.3000000000002</v>
      </c>
      <c r="H5" s="75">
        <v>0</v>
      </c>
      <c r="I5" s="79">
        <v>3307</v>
      </c>
      <c r="J5" s="79"/>
      <c r="K5" s="53"/>
      <c r="P5" s="104"/>
      <c r="Q5" s="104"/>
    </row>
    <row r="6" spans="1:17" s="94" customFormat="1" ht="16.5">
      <c r="A6" s="43" t="s">
        <v>4</v>
      </c>
      <c r="B6" s="74">
        <v>54.05999999999999</v>
      </c>
      <c r="C6" s="75">
        <v>53.4</v>
      </c>
      <c r="D6" s="77">
        <f t="shared" si="0"/>
        <v>53709.02700702924</v>
      </c>
      <c r="E6" s="77">
        <f t="shared" si="1"/>
        <v>52860.42446941323</v>
      </c>
      <c r="F6" s="85">
        <f t="shared" si="2"/>
        <v>99.98188853681337</v>
      </c>
      <c r="G6" s="75">
        <v>2903.51</v>
      </c>
      <c r="H6" s="75">
        <v>0</v>
      </c>
      <c r="I6" s="79">
        <v>8468.24</v>
      </c>
      <c r="J6" s="79"/>
      <c r="K6" s="53"/>
      <c r="P6" s="104"/>
      <c r="Q6" s="104"/>
    </row>
    <row r="7" spans="1:17" s="94" customFormat="1" ht="16.5">
      <c r="A7" s="43" t="s">
        <v>6</v>
      </c>
      <c r="B7" s="74">
        <v>51.79999999999998</v>
      </c>
      <c r="C7" s="75">
        <v>51.4</v>
      </c>
      <c r="D7" s="77">
        <f t="shared" si="0"/>
        <v>53851.35135135137</v>
      </c>
      <c r="E7" s="77">
        <f t="shared" si="1"/>
        <v>53343.70946822309</v>
      </c>
      <c r="F7" s="85">
        <f t="shared" si="2"/>
        <v>100.8959891587348</v>
      </c>
      <c r="G7" s="75">
        <v>2789.5</v>
      </c>
      <c r="H7" s="75">
        <v>0</v>
      </c>
      <c r="I7" s="79">
        <v>8225.6</v>
      </c>
      <c r="J7" s="79"/>
      <c r="K7" s="53"/>
      <c r="P7" s="104"/>
      <c r="Q7" s="104"/>
    </row>
    <row r="8" spans="1:17" s="94" customFormat="1" ht="16.5">
      <c r="A8" s="43" t="s">
        <v>7</v>
      </c>
      <c r="B8" s="79">
        <v>12.001000000000005</v>
      </c>
      <c r="C8" s="75">
        <v>13.467</v>
      </c>
      <c r="D8" s="77">
        <f t="shared" si="0"/>
        <v>52868.92758936753</v>
      </c>
      <c r="E8" s="77">
        <f t="shared" si="1"/>
        <v>52869.97846587956</v>
      </c>
      <c r="F8" s="85">
        <f t="shared" si="2"/>
        <v>99.99995926967952</v>
      </c>
      <c r="G8" s="75">
        <v>634.48</v>
      </c>
      <c r="H8" s="75">
        <v>12.299999999999997</v>
      </c>
      <c r="I8" s="79">
        <v>2136</v>
      </c>
      <c r="J8" s="79">
        <v>53.94</v>
      </c>
      <c r="K8" s="53"/>
      <c r="P8" s="104"/>
      <c r="Q8" s="104"/>
    </row>
    <row r="9" spans="1:17" s="110" customFormat="1" ht="16.5">
      <c r="A9" s="43" t="s">
        <v>66</v>
      </c>
      <c r="B9" s="79">
        <v>82.69999999999999</v>
      </c>
      <c r="C9" s="75">
        <v>83.1</v>
      </c>
      <c r="D9" s="77">
        <f t="shared" si="0"/>
        <v>57207.98065296253</v>
      </c>
      <c r="E9" s="77">
        <f t="shared" si="1"/>
        <v>52868.030485359006</v>
      </c>
      <c r="F9" s="85">
        <f t="shared" si="2"/>
        <v>99.99627479735011</v>
      </c>
      <c r="G9" s="75">
        <v>4731.1</v>
      </c>
      <c r="H9" s="75">
        <v>0</v>
      </c>
      <c r="I9" s="79">
        <v>13180</v>
      </c>
      <c r="J9" s="79">
        <v>8</v>
      </c>
      <c r="K9" s="53"/>
      <c r="P9" s="104"/>
      <c r="Q9" s="104"/>
    </row>
    <row r="10" spans="1:17" s="94" customFormat="1" ht="16.5">
      <c r="A10" s="43" t="s">
        <v>9</v>
      </c>
      <c r="B10" s="79">
        <v>7.899999999999999</v>
      </c>
      <c r="C10" s="75">
        <v>7.3</v>
      </c>
      <c r="D10" s="77">
        <f t="shared" si="0"/>
        <v>67282.27848101268</v>
      </c>
      <c r="E10" s="77">
        <f t="shared" si="1"/>
        <v>57027.39726027398</v>
      </c>
      <c r="F10" s="85">
        <f t="shared" si="2"/>
        <v>107.86343344103268</v>
      </c>
      <c r="G10" s="75">
        <v>531.5300000000001</v>
      </c>
      <c r="H10" s="75">
        <v>17.599999999999998</v>
      </c>
      <c r="I10" s="79">
        <v>1248.9</v>
      </c>
      <c r="J10" s="79">
        <v>43.9</v>
      </c>
      <c r="K10" s="53"/>
      <c r="P10" s="104"/>
      <c r="Q10" s="104"/>
    </row>
    <row r="11" spans="1:17" s="94" customFormat="1" ht="16.5">
      <c r="A11" s="43" t="s">
        <v>10</v>
      </c>
      <c r="B11" s="79">
        <v>9</v>
      </c>
      <c r="C11" s="75">
        <v>9</v>
      </c>
      <c r="D11" s="77">
        <f t="shared" si="0"/>
        <v>55711.11111111111</v>
      </c>
      <c r="E11" s="77">
        <f t="shared" si="1"/>
        <v>54092.59259259259</v>
      </c>
      <c r="F11" s="85">
        <f t="shared" si="2"/>
        <v>102.31245052504745</v>
      </c>
      <c r="G11" s="75">
        <v>501.4</v>
      </c>
      <c r="H11" s="75">
        <v>0</v>
      </c>
      <c r="I11" s="79">
        <v>1460.5</v>
      </c>
      <c r="J11" s="79"/>
      <c r="K11" s="53"/>
      <c r="P11" s="104"/>
      <c r="Q11" s="104"/>
    </row>
    <row r="12" spans="1:17" s="110" customFormat="1" ht="16.5">
      <c r="A12" s="34" t="s">
        <v>11</v>
      </c>
      <c r="B12" s="80">
        <v>15</v>
      </c>
      <c r="C12" s="75">
        <v>15</v>
      </c>
      <c r="D12" s="77">
        <f t="shared" si="0"/>
        <v>53473.33333333334</v>
      </c>
      <c r="E12" s="77">
        <f t="shared" si="1"/>
        <v>53106.66666666668</v>
      </c>
      <c r="F12" s="85">
        <f t="shared" si="2"/>
        <v>100.44763886261903</v>
      </c>
      <c r="G12" s="75">
        <v>802.1000000000001</v>
      </c>
      <c r="H12" s="75">
        <v>0</v>
      </c>
      <c r="I12" s="79">
        <v>2389.8</v>
      </c>
      <c r="J12" s="79"/>
      <c r="K12" s="53"/>
      <c r="P12" s="104"/>
      <c r="Q12" s="104"/>
    </row>
    <row r="13" spans="1:17" s="113" customFormat="1" ht="16.5">
      <c r="A13" s="43" t="s">
        <v>67</v>
      </c>
      <c r="B13" s="79">
        <v>59.40000000000002</v>
      </c>
      <c r="C13" s="75">
        <v>57.2</v>
      </c>
      <c r="D13" s="77">
        <f t="shared" si="0"/>
        <v>56606.06060606059</v>
      </c>
      <c r="E13" s="77">
        <f t="shared" si="1"/>
        <v>52777.38927738928</v>
      </c>
      <c r="F13" s="85">
        <f t="shared" si="2"/>
        <v>99.82483313294738</v>
      </c>
      <c r="G13" s="75">
        <v>3362.4000000000005</v>
      </c>
      <c r="H13" s="75">
        <v>11.9</v>
      </c>
      <c r="I13" s="79">
        <v>9056.6</v>
      </c>
      <c r="J13" s="79">
        <v>11.9</v>
      </c>
      <c r="K13" s="53"/>
      <c r="L13" s="110"/>
      <c r="P13" s="104"/>
      <c r="Q13" s="104"/>
    </row>
    <row r="14" spans="1:17" s="110" customFormat="1" ht="31.5">
      <c r="A14" s="34" t="s">
        <v>13</v>
      </c>
      <c r="B14" s="80">
        <v>108.30000000000004</v>
      </c>
      <c r="C14" s="75">
        <v>106.9</v>
      </c>
      <c r="D14" s="77">
        <f>_xlfn.IFERROR(G14/B14*1000,0)</f>
        <v>52406.27885503232</v>
      </c>
      <c r="E14" s="77">
        <f t="shared" si="1"/>
        <v>52912.06735266604</v>
      </c>
      <c r="F14" s="85">
        <f t="shared" si="2"/>
        <v>100.07956752915838</v>
      </c>
      <c r="G14" s="75">
        <v>5675.600000000002</v>
      </c>
      <c r="H14" s="75">
        <v>0</v>
      </c>
      <c r="I14" s="79">
        <v>16968.9</v>
      </c>
      <c r="J14" s="79"/>
      <c r="K14" s="53"/>
      <c r="P14" s="104"/>
      <c r="Q14" s="104"/>
    </row>
    <row r="15" spans="1:17" s="110" customFormat="1" ht="16.5">
      <c r="A15" s="43" t="s">
        <v>14</v>
      </c>
      <c r="B15" s="79">
        <v>65.30000000000001</v>
      </c>
      <c r="C15" s="75">
        <v>64.9</v>
      </c>
      <c r="D15" s="77">
        <f t="shared" si="0"/>
        <v>58131.69984686063</v>
      </c>
      <c r="E15" s="77">
        <f t="shared" si="1"/>
        <v>52876.21982537237</v>
      </c>
      <c r="F15" s="85">
        <f t="shared" si="2"/>
        <v>100.0117643755861</v>
      </c>
      <c r="G15" s="75">
        <v>3796</v>
      </c>
      <c r="H15" s="75">
        <v>0</v>
      </c>
      <c r="I15" s="79">
        <v>10295</v>
      </c>
      <c r="J15" s="79"/>
      <c r="K15" s="53"/>
      <c r="P15" s="104"/>
      <c r="Q15" s="104"/>
    </row>
    <row r="16" spans="1:17" s="110" customFormat="1" ht="16.5">
      <c r="A16" s="5" t="s">
        <v>64</v>
      </c>
      <c r="B16" s="79">
        <v>67.99999999999997</v>
      </c>
      <c r="C16" s="75">
        <v>70.6</v>
      </c>
      <c r="D16" s="77">
        <f t="shared" si="0"/>
        <v>52870.58823529413</v>
      </c>
      <c r="E16" s="77">
        <f t="shared" si="1"/>
        <v>52870.16052880076</v>
      </c>
      <c r="F16" s="85">
        <f t="shared" si="2"/>
        <v>100.00030362928081</v>
      </c>
      <c r="G16" s="75">
        <v>3595.2</v>
      </c>
      <c r="H16" s="75">
        <v>0</v>
      </c>
      <c r="I16" s="79">
        <v>11197.9</v>
      </c>
      <c r="J16" s="79"/>
      <c r="K16" s="53"/>
      <c r="P16" s="104"/>
      <c r="Q16" s="104"/>
    </row>
    <row r="17" spans="1:17" s="110" customFormat="1" ht="16.5">
      <c r="A17" s="43" t="s">
        <v>68</v>
      </c>
      <c r="B17" s="79">
        <v>32</v>
      </c>
      <c r="C17" s="75">
        <v>32</v>
      </c>
      <c r="D17" s="77">
        <f t="shared" si="0"/>
        <v>52869.37500000002</v>
      </c>
      <c r="E17" s="77">
        <f t="shared" si="1"/>
        <v>52870.00000000001</v>
      </c>
      <c r="F17" s="85">
        <f t="shared" si="2"/>
        <v>100.00000000000003</v>
      </c>
      <c r="G17" s="75">
        <v>1691.8200000000006</v>
      </c>
      <c r="H17" s="75">
        <v>0</v>
      </c>
      <c r="I17" s="79">
        <v>5075.52</v>
      </c>
      <c r="J17" s="79"/>
      <c r="K17" s="53"/>
      <c r="P17" s="104"/>
      <c r="Q17" s="104"/>
    </row>
    <row r="18" spans="1:17" s="94" customFormat="1" ht="16.5">
      <c r="A18" s="43" t="s">
        <v>16</v>
      </c>
      <c r="B18" s="79">
        <v>84.70000000000002</v>
      </c>
      <c r="C18" s="75">
        <v>84.7</v>
      </c>
      <c r="D18" s="77">
        <f t="shared" si="0"/>
        <v>52870.3659976387</v>
      </c>
      <c r="E18" s="77">
        <f t="shared" si="1"/>
        <v>52870.129870129866</v>
      </c>
      <c r="F18" s="85">
        <f t="shared" si="2"/>
        <v>100.0002456404953</v>
      </c>
      <c r="G18" s="75">
        <v>4478.119999999999</v>
      </c>
      <c r="H18" s="75">
        <v>0</v>
      </c>
      <c r="I18" s="79">
        <v>13434.3</v>
      </c>
      <c r="J18" s="79"/>
      <c r="K18" s="53"/>
      <c r="P18" s="104"/>
      <c r="Q18" s="104"/>
    </row>
    <row r="19" spans="1:17" s="94" customFormat="1" ht="16.5">
      <c r="A19" s="43" t="s">
        <v>17</v>
      </c>
      <c r="B19" s="79">
        <v>14.900000000000006</v>
      </c>
      <c r="C19" s="75">
        <v>14.3</v>
      </c>
      <c r="D19" s="77">
        <f t="shared" si="0"/>
        <v>52879.194630872465</v>
      </c>
      <c r="E19" s="77">
        <f t="shared" si="1"/>
        <v>52874.12587412587</v>
      </c>
      <c r="F19" s="85">
        <f t="shared" si="2"/>
        <v>100.00780380958174</v>
      </c>
      <c r="G19" s="75">
        <v>787.9000000000001</v>
      </c>
      <c r="H19" s="75">
        <v>0</v>
      </c>
      <c r="I19" s="79">
        <v>2268.3</v>
      </c>
      <c r="J19" s="79"/>
      <c r="K19" s="53"/>
      <c r="P19" s="104"/>
      <c r="Q19" s="104"/>
    </row>
    <row r="20" spans="1:17" s="94" customFormat="1" ht="16.5">
      <c r="A20" s="45" t="s">
        <v>69</v>
      </c>
      <c r="B20" s="81">
        <v>0.25</v>
      </c>
      <c r="C20" s="82">
        <v>0.25</v>
      </c>
      <c r="D20" s="86">
        <f t="shared" si="0"/>
        <v>54800.000000000015</v>
      </c>
      <c r="E20" s="77">
        <f t="shared" si="1"/>
        <v>52933.333333333336</v>
      </c>
      <c r="F20" s="85">
        <f t="shared" si="2"/>
        <v>100.11979068154592</v>
      </c>
      <c r="G20" s="82">
        <v>13.700000000000003</v>
      </c>
      <c r="H20" s="82">
        <v>0</v>
      </c>
      <c r="I20" s="81">
        <v>39.7</v>
      </c>
      <c r="J20" s="81"/>
      <c r="K20" s="53"/>
      <c r="P20" s="104"/>
      <c r="Q20" s="104"/>
    </row>
    <row r="21" spans="1:17" s="112" customFormat="1" ht="16.5">
      <c r="A21" s="65" t="s">
        <v>46</v>
      </c>
      <c r="B21" s="70">
        <f>SUM(B4:B20)</f>
        <v>746.301</v>
      </c>
      <c r="C21" s="70">
        <f>SUM(C4:C20)</f>
        <v>744.367</v>
      </c>
      <c r="D21" s="70">
        <f>_xlfn.IFERROR(G21/B21*1000,0)</f>
        <v>54804.10718999438</v>
      </c>
      <c r="E21" s="70">
        <f>_xlfn.IFERROR(I21/C21/$K$1*1000,0)</f>
        <v>52960.23780384318</v>
      </c>
      <c r="F21" s="88">
        <f>_xlfn.IFERROR(E21/$I$2*100,0)</f>
        <v>100.17067865300393</v>
      </c>
      <c r="G21" s="70">
        <f>SUM(G4:G20)</f>
        <v>40900.35999999999</v>
      </c>
      <c r="H21" s="70">
        <f>SUM(H4:H20)</f>
        <v>41.8</v>
      </c>
      <c r="I21" s="70">
        <f>SUM(I4:I20)</f>
        <v>118265.56</v>
      </c>
      <c r="J21" s="70">
        <f>SUM(J4:J20)</f>
        <v>117.74000000000001</v>
      </c>
      <c r="K21" s="46"/>
      <c r="O21" s="114"/>
      <c r="P21" s="114"/>
      <c r="Q21" s="114"/>
    </row>
    <row r="22" spans="1:17" s="94" customFormat="1" ht="31.5">
      <c r="A22" s="66" t="s">
        <v>19</v>
      </c>
      <c r="B22" s="79">
        <v>0</v>
      </c>
      <c r="C22" s="75"/>
      <c r="D22" s="77">
        <f aca="true" t="shared" si="3" ref="D22:D42">_xlfn.IFERROR(G22/B22*1000,0)</f>
        <v>0</v>
      </c>
      <c r="E22" s="77">
        <f aca="true" t="shared" si="4" ref="E22:E42">_xlfn.IFERROR(I22/C22/$K$1*1000,0)</f>
        <v>0</v>
      </c>
      <c r="F22" s="85">
        <f aca="true" t="shared" si="5" ref="F22:F42">_xlfn.IFERROR(E22/$I$2*100,0)</f>
        <v>0</v>
      </c>
      <c r="G22" s="75">
        <v>0</v>
      </c>
      <c r="H22" s="75">
        <v>0</v>
      </c>
      <c r="I22" s="75"/>
      <c r="J22" s="79"/>
      <c r="K22" s="53"/>
      <c r="P22" s="104"/>
      <c r="Q22" s="104"/>
    </row>
    <row r="23" spans="1:17" s="94" customFormat="1" ht="31.5">
      <c r="A23" s="66" t="s">
        <v>70</v>
      </c>
      <c r="B23" s="79">
        <v>0</v>
      </c>
      <c r="C23" s="75"/>
      <c r="D23" s="77">
        <f t="shared" si="3"/>
        <v>0</v>
      </c>
      <c r="E23" s="77">
        <f t="shared" si="4"/>
        <v>0</v>
      </c>
      <c r="F23" s="85">
        <f t="shared" si="5"/>
        <v>0</v>
      </c>
      <c r="G23" s="75">
        <v>0</v>
      </c>
      <c r="H23" s="75">
        <v>0</v>
      </c>
      <c r="I23" s="75"/>
      <c r="J23" s="79"/>
      <c r="K23" s="53"/>
      <c r="P23" s="104"/>
      <c r="Q23" s="104"/>
    </row>
    <row r="24" spans="1:17" s="94" customFormat="1" ht="31.5">
      <c r="A24" s="66" t="s">
        <v>21</v>
      </c>
      <c r="B24" s="79">
        <v>0</v>
      </c>
      <c r="C24" s="75"/>
      <c r="D24" s="77">
        <f t="shared" si="3"/>
        <v>0</v>
      </c>
      <c r="E24" s="77">
        <f t="shared" si="4"/>
        <v>0</v>
      </c>
      <c r="F24" s="85">
        <f t="shared" si="5"/>
        <v>0</v>
      </c>
      <c r="G24" s="75">
        <v>0</v>
      </c>
      <c r="H24" s="75">
        <v>0</v>
      </c>
      <c r="I24" s="75"/>
      <c r="J24" s="79"/>
      <c r="K24" s="53"/>
      <c r="P24" s="104"/>
      <c r="Q24" s="104"/>
    </row>
    <row r="25" spans="1:17" s="94" customFormat="1" ht="31.5">
      <c r="A25" s="66" t="s">
        <v>22</v>
      </c>
      <c r="B25" s="79">
        <v>0.6199999999999999</v>
      </c>
      <c r="C25" s="75">
        <v>0.66</v>
      </c>
      <c r="D25" s="77">
        <f t="shared" si="3"/>
        <v>57064.51612903229</v>
      </c>
      <c r="E25" s="77">
        <f t="shared" si="4"/>
        <v>52868.68686868686</v>
      </c>
      <c r="F25" s="85">
        <f t="shared" si="5"/>
        <v>99.99751630165854</v>
      </c>
      <c r="G25" s="75">
        <v>35.38000000000001</v>
      </c>
      <c r="H25" s="75">
        <v>0</v>
      </c>
      <c r="I25" s="75">
        <v>104.68</v>
      </c>
      <c r="J25" s="79"/>
      <c r="K25" s="53"/>
      <c r="P25" s="104"/>
      <c r="Q25" s="104"/>
    </row>
    <row r="26" spans="1:17" s="94" customFormat="1" ht="31.5">
      <c r="A26" s="66" t="s">
        <v>23</v>
      </c>
      <c r="B26" s="79">
        <v>0</v>
      </c>
      <c r="C26" s="75"/>
      <c r="D26" s="77">
        <f t="shared" si="3"/>
        <v>0</v>
      </c>
      <c r="E26" s="77">
        <f t="shared" si="4"/>
        <v>0</v>
      </c>
      <c r="F26" s="85">
        <f t="shared" si="5"/>
        <v>0</v>
      </c>
      <c r="G26" s="75">
        <v>0</v>
      </c>
      <c r="H26" s="75">
        <v>0</v>
      </c>
      <c r="I26" s="75"/>
      <c r="J26" s="79"/>
      <c r="K26" s="53"/>
      <c r="P26" s="104"/>
      <c r="Q26" s="104"/>
    </row>
    <row r="27" spans="1:17" s="94" customFormat="1" ht="16.5">
      <c r="A27" s="66" t="s">
        <v>24</v>
      </c>
      <c r="B27" s="79">
        <v>0</v>
      </c>
      <c r="C27" s="75"/>
      <c r="D27" s="77">
        <f t="shared" si="3"/>
        <v>0</v>
      </c>
      <c r="E27" s="77">
        <f t="shared" si="4"/>
        <v>0</v>
      </c>
      <c r="F27" s="85">
        <f t="shared" si="5"/>
        <v>0</v>
      </c>
      <c r="G27" s="75">
        <v>0</v>
      </c>
      <c r="H27" s="75">
        <v>0</v>
      </c>
      <c r="I27" s="75"/>
      <c r="J27" s="79"/>
      <c r="K27" s="53"/>
      <c r="P27" s="104"/>
      <c r="Q27" s="104"/>
    </row>
    <row r="28" spans="1:17" s="94" customFormat="1" ht="31.5">
      <c r="A28" s="66" t="s">
        <v>71</v>
      </c>
      <c r="B28" s="83">
        <v>0</v>
      </c>
      <c r="C28" s="75"/>
      <c r="D28" s="77">
        <f t="shared" si="3"/>
        <v>0</v>
      </c>
      <c r="E28" s="77">
        <f t="shared" si="4"/>
        <v>0</v>
      </c>
      <c r="F28" s="85">
        <f t="shared" si="5"/>
        <v>0</v>
      </c>
      <c r="G28" s="75">
        <v>0</v>
      </c>
      <c r="H28" s="75">
        <v>0</v>
      </c>
      <c r="I28" s="75"/>
      <c r="J28" s="79"/>
      <c r="K28" s="53"/>
      <c r="P28" s="104"/>
      <c r="Q28" s="104"/>
    </row>
    <row r="29" spans="1:17" s="94" customFormat="1" ht="16.5">
      <c r="A29" s="66" t="s">
        <v>26</v>
      </c>
      <c r="B29" s="83">
        <v>0</v>
      </c>
      <c r="C29" s="75">
        <v>0</v>
      </c>
      <c r="D29" s="77">
        <f t="shared" si="3"/>
        <v>0</v>
      </c>
      <c r="E29" s="77">
        <f t="shared" si="4"/>
        <v>0</v>
      </c>
      <c r="F29" s="85">
        <f t="shared" si="5"/>
        <v>0</v>
      </c>
      <c r="G29" s="75">
        <v>0</v>
      </c>
      <c r="H29" s="75">
        <v>0</v>
      </c>
      <c r="I29" s="75">
        <v>0</v>
      </c>
      <c r="J29" s="79">
        <v>0</v>
      </c>
      <c r="K29" s="53"/>
      <c r="P29" s="104"/>
      <c r="Q29" s="104"/>
    </row>
    <row r="30" spans="1:17" s="94" customFormat="1" ht="16.5">
      <c r="A30" s="66" t="s">
        <v>27</v>
      </c>
      <c r="B30" s="79">
        <v>0</v>
      </c>
      <c r="C30" s="75"/>
      <c r="D30" s="77">
        <f t="shared" si="3"/>
        <v>0</v>
      </c>
      <c r="E30" s="77">
        <f t="shared" si="4"/>
        <v>0</v>
      </c>
      <c r="F30" s="85">
        <f t="shared" si="5"/>
        <v>0</v>
      </c>
      <c r="G30" s="75">
        <v>0</v>
      </c>
      <c r="H30" s="75">
        <v>0</v>
      </c>
      <c r="I30" s="75"/>
      <c r="J30" s="79"/>
      <c r="K30" s="53"/>
      <c r="P30" s="104"/>
      <c r="Q30" s="104"/>
    </row>
    <row r="31" spans="1:17" s="94" customFormat="1" ht="16.5">
      <c r="A31" s="67" t="s">
        <v>28</v>
      </c>
      <c r="B31" s="83">
        <v>0</v>
      </c>
      <c r="C31" s="75"/>
      <c r="D31" s="77">
        <f t="shared" si="3"/>
        <v>0</v>
      </c>
      <c r="E31" s="77">
        <f t="shared" si="4"/>
        <v>0</v>
      </c>
      <c r="F31" s="85">
        <f t="shared" si="5"/>
        <v>0</v>
      </c>
      <c r="G31" s="75">
        <v>0</v>
      </c>
      <c r="H31" s="75">
        <v>0</v>
      </c>
      <c r="I31" s="75"/>
      <c r="J31" s="79"/>
      <c r="K31" s="53"/>
      <c r="P31" s="104"/>
      <c r="Q31" s="104"/>
    </row>
    <row r="32" spans="1:17" s="94" customFormat="1" ht="16.5">
      <c r="A32" s="66" t="s">
        <v>29</v>
      </c>
      <c r="B32" s="79">
        <v>0</v>
      </c>
      <c r="C32" s="75"/>
      <c r="D32" s="77">
        <f t="shared" si="3"/>
        <v>0</v>
      </c>
      <c r="E32" s="77">
        <f t="shared" si="4"/>
        <v>0</v>
      </c>
      <c r="F32" s="85">
        <f t="shared" si="5"/>
        <v>0</v>
      </c>
      <c r="G32" s="75">
        <v>0</v>
      </c>
      <c r="H32" s="75">
        <v>0</v>
      </c>
      <c r="I32" s="75"/>
      <c r="J32" s="79"/>
      <c r="K32" s="53"/>
      <c r="P32" s="104"/>
      <c r="Q32" s="104"/>
    </row>
    <row r="33" spans="1:17" s="94" customFormat="1" ht="31.5">
      <c r="A33" s="66" t="s">
        <v>30</v>
      </c>
      <c r="B33" s="83">
        <v>0</v>
      </c>
      <c r="C33" s="75"/>
      <c r="D33" s="77">
        <f t="shared" si="3"/>
        <v>0</v>
      </c>
      <c r="E33" s="77">
        <f t="shared" si="4"/>
        <v>0</v>
      </c>
      <c r="F33" s="85">
        <f t="shared" si="5"/>
        <v>0</v>
      </c>
      <c r="G33" s="75">
        <v>0</v>
      </c>
      <c r="H33" s="75">
        <v>0</v>
      </c>
      <c r="I33" s="75"/>
      <c r="J33" s="79"/>
      <c r="K33" s="53"/>
      <c r="P33" s="104"/>
      <c r="Q33" s="104"/>
    </row>
    <row r="34" spans="1:17" s="94" customFormat="1" ht="31.5">
      <c r="A34" s="66" t="s">
        <v>72</v>
      </c>
      <c r="B34" s="79">
        <v>0</v>
      </c>
      <c r="C34" s="75"/>
      <c r="D34" s="77">
        <f t="shared" si="3"/>
        <v>0</v>
      </c>
      <c r="E34" s="77">
        <f t="shared" si="4"/>
        <v>0</v>
      </c>
      <c r="F34" s="85">
        <f t="shared" si="5"/>
        <v>0</v>
      </c>
      <c r="G34" s="75">
        <v>0</v>
      </c>
      <c r="H34" s="75">
        <v>0</v>
      </c>
      <c r="I34" s="75"/>
      <c r="J34" s="79"/>
      <c r="K34" s="53"/>
      <c r="P34" s="104"/>
      <c r="Q34" s="104"/>
    </row>
    <row r="35" spans="1:17" s="94" customFormat="1" ht="16.5">
      <c r="A35" s="66" t="s">
        <v>32</v>
      </c>
      <c r="B35" s="79">
        <v>0</v>
      </c>
      <c r="C35" s="75"/>
      <c r="D35" s="77">
        <f t="shared" si="3"/>
        <v>0</v>
      </c>
      <c r="E35" s="77">
        <f t="shared" si="4"/>
        <v>0</v>
      </c>
      <c r="F35" s="85">
        <f t="shared" si="5"/>
        <v>0</v>
      </c>
      <c r="G35" s="75">
        <v>0</v>
      </c>
      <c r="H35" s="75">
        <v>0</v>
      </c>
      <c r="I35" s="75"/>
      <c r="J35" s="79"/>
      <c r="K35" s="53"/>
      <c r="P35" s="104"/>
      <c r="Q35" s="104"/>
    </row>
    <row r="36" spans="1:17" s="94" customFormat="1" ht="31.5">
      <c r="A36" s="66" t="s">
        <v>73</v>
      </c>
      <c r="B36" s="79">
        <v>0</v>
      </c>
      <c r="C36" s="75">
        <v>0</v>
      </c>
      <c r="D36" s="77">
        <f t="shared" si="3"/>
        <v>0</v>
      </c>
      <c r="E36" s="77">
        <f t="shared" si="4"/>
        <v>0</v>
      </c>
      <c r="F36" s="85">
        <f t="shared" si="5"/>
        <v>0</v>
      </c>
      <c r="G36" s="75">
        <v>0</v>
      </c>
      <c r="H36" s="75">
        <v>0</v>
      </c>
      <c r="I36" s="75">
        <v>0</v>
      </c>
      <c r="J36" s="79">
        <v>0</v>
      </c>
      <c r="K36" s="53"/>
      <c r="P36" s="104"/>
      <c r="Q36" s="104"/>
    </row>
    <row r="37" spans="1:17" s="94" customFormat="1" ht="16.5">
      <c r="A37" s="66" t="s">
        <v>74</v>
      </c>
      <c r="B37" s="83">
        <v>0</v>
      </c>
      <c r="C37" s="75"/>
      <c r="D37" s="77">
        <f t="shared" si="3"/>
        <v>0</v>
      </c>
      <c r="E37" s="77">
        <f t="shared" si="4"/>
        <v>0</v>
      </c>
      <c r="F37" s="85">
        <f t="shared" si="5"/>
        <v>0</v>
      </c>
      <c r="G37" s="75">
        <v>0</v>
      </c>
      <c r="H37" s="75">
        <v>0</v>
      </c>
      <c r="I37" s="75"/>
      <c r="J37" s="79"/>
      <c r="K37" s="53"/>
      <c r="P37" s="104"/>
      <c r="Q37" s="104"/>
    </row>
    <row r="38" spans="1:17" s="94" customFormat="1" ht="31.5">
      <c r="A38" s="66" t="s">
        <v>75</v>
      </c>
      <c r="B38" s="79">
        <v>0</v>
      </c>
      <c r="C38" s="75"/>
      <c r="D38" s="77">
        <f t="shared" si="3"/>
        <v>0</v>
      </c>
      <c r="E38" s="77">
        <f t="shared" si="4"/>
        <v>0</v>
      </c>
      <c r="F38" s="85">
        <f t="shared" si="5"/>
        <v>0</v>
      </c>
      <c r="G38" s="75">
        <v>0</v>
      </c>
      <c r="H38" s="75">
        <v>0</v>
      </c>
      <c r="I38" s="75"/>
      <c r="J38" s="79"/>
      <c r="K38" s="53"/>
      <c r="P38" s="104"/>
      <c r="Q38" s="104"/>
    </row>
    <row r="39" spans="1:17" s="94" customFormat="1" ht="31.5">
      <c r="A39" s="66" t="s">
        <v>36</v>
      </c>
      <c r="B39" s="79"/>
      <c r="C39" s="75"/>
      <c r="D39" s="77">
        <f t="shared" si="3"/>
        <v>0</v>
      </c>
      <c r="E39" s="77">
        <f t="shared" si="4"/>
        <v>0</v>
      </c>
      <c r="F39" s="85">
        <f t="shared" si="5"/>
        <v>0</v>
      </c>
      <c r="G39" s="75"/>
      <c r="H39" s="75"/>
      <c r="I39" s="75"/>
      <c r="J39" s="79"/>
      <c r="K39" s="53"/>
      <c r="P39" s="104"/>
      <c r="Q39" s="104"/>
    </row>
    <row r="40" spans="1:17" s="94" customFormat="1" ht="16.5">
      <c r="A40" s="66" t="s">
        <v>76</v>
      </c>
      <c r="B40" s="79">
        <v>4.800000000000001</v>
      </c>
      <c r="C40" s="75">
        <v>4.5</v>
      </c>
      <c r="D40" s="77">
        <f t="shared" si="3"/>
        <v>52870</v>
      </c>
      <c r="E40" s="77">
        <f t="shared" si="4"/>
        <v>53166.2962962963</v>
      </c>
      <c r="F40" s="85">
        <f t="shared" si="5"/>
        <v>100.56042424115054</v>
      </c>
      <c r="G40" s="75">
        <v>253.776</v>
      </c>
      <c r="H40" s="75">
        <v>0</v>
      </c>
      <c r="I40" s="75">
        <v>717.745</v>
      </c>
      <c r="J40" s="79"/>
      <c r="K40" s="53"/>
      <c r="P40" s="104"/>
      <c r="Q40" s="104"/>
    </row>
    <row r="41" spans="1:17" s="94" customFormat="1" ht="16.5">
      <c r="A41" s="66" t="s">
        <v>38</v>
      </c>
      <c r="B41" s="79">
        <v>0</v>
      </c>
      <c r="C41" s="75">
        <v>0</v>
      </c>
      <c r="D41" s="77">
        <f t="shared" si="3"/>
        <v>0</v>
      </c>
      <c r="E41" s="77">
        <f t="shared" si="4"/>
        <v>0</v>
      </c>
      <c r="F41" s="85">
        <f t="shared" si="5"/>
        <v>0</v>
      </c>
      <c r="G41" s="75">
        <v>0</v>
      </c>
      <c r="H41" s="75">
        <v>0</v>
      </c>
      <c r="I41" s="75"/>
      <c r="J41" s="79"/>
      <c r="K41" s="53"/>
      <c r="P41" s="104"/>
      <c r="Q41" s="104"/>
    </row>
    <row r="42" spans="1:17" s="94" customFormat="1" ht="31.5">
      <c r="A42" s="68" t="s">
        <v>39</v>
      </c>
      <c r="B42" s="81">
        <v>0</v>
      </c>
      <c r="C42" s="82"/>
      <c r="D42" s="86">
        <f t="shared" si="3"/>
        <v>0</v>
      </c>
      <c r="E42" s="77">
        <f t="shared" si="4"/>
        <v>0</v>
      </c>
      <c r="F42" s="85">
        <f t="shared" si="5"/>
        <v>0</v>
      </c>
      <c r="G42" s="82">
        <v>0</v>
      </c>
      <c r="H42" s="82">
        <v>0</v>
      </c>
      <c r="I42" s="82"/>
      <c r="J42" s="81"/>
      <c r="K42" s="53"/>
      <c r="P42" s="104"/>
      <c r="Q42" s="104"/>
    </row>
    <row r="43" spans="1:17" s="112" customFormat="1" ht="16.5">
      <c r="A43" s="72" t="s">
        <v>46</v>
      </c>
      <c r="B43" s="70">
        <f>SUM(B22:B42)</f>
        <v>5.420000000000001</v>
      </c>
      <c r="C43" s="70">
        <f>SUM(C22:C42)</f>
        <v>5.16</v>
      </c>
      <c r="D43" s="70">
        <f>_xlfn.IFERROR(G43/B43*1000,0)</f>
        <v>53349.815498154974</v>
      </c>
      <c r="E43" s="70">
        <f>_xlfn.IFERROR(I43/C43/$K$1*1000,0)</f>
        <v>53128.229974160204</v>
      </c>
      <c r="F43" s="88">
        <f>_xlfn.IFERROR(E43/$I$2*100,0)</f>
        <v>100.48842438842482</v>
      </c>
      <c r="G43" s="70">
        <f>SUM(G22:G42)</f>
        <v>289.156</v>
      </c>
      <c r="H43" s="70">
        <f>SUM(H22:H42)</f>
        <v>0</v>
      </c>
      <c r="I43" s="70">
        <f>SUM(I22:I42)</f>
        <v>822.425</v>
      </c>
      <c r="J43" s="70">
        <f>SUM(J22:J42)</f>
        <v>0</v>
      </c>
      <c r="K43" s="46"/>
      <c r="P43" s="114"/>
      <c r="Q43" s="114"/>
    </row>
    <row r="44" spans="1:17" s="112" customFormat="1" ht="18.75">
      <c r="A44" s="73" t="s">
        <v>47</v>
      </c>
      <c r="B44" s="70">
        <f>B21+B43</f>
        <v>751.721</v>
      </c>
      <c r="C44" s="70">
        <f>C21+C43</f>
        <v>749.5269999999999</v>
      </c>
      <c r="D44" s="70">
        <f>_xlfn.IFERROR(G44/B44*1000,0)</f>
        <v>54793.62156970471</v>
      </c>
      <c r="E44" s="70">
        <f>_xlfn.IFERROR(I44/C44/$K$1*1000,0)</f>
        <v>52961.394319350744</v>
      </c>
      <c r="F44" s="88">
        <f>_xlfn.IFERROR(E44/$I$2*100,0)</f>
        <v>100.1728661232282</v>
      </c>
      <c r="G44" s="70">
        <f>G21+G43</f>
        <v>41189.515999999996</v>
      </c>
      <c r="H44" s="70">
        <f>H21+H43</f>
        <v>41.8</v>
      </c>
      <c r="I44" s="70">
        <f>I21+I43</f>
        <v>119087.985</v>
      </c>
      <c r="J44" s="70">
        <f>J21+J43</f>
        <v>117.74000000000001</v>
      </c>
      <c r="K44" s="46"/>
      <c r="P44" s="114"/>
      <c r="Q44" s="114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3"/>
  <sheetViews>
    <sheetView view="pageBreakPreview" zoomScale="60" zoomScalePageLayoutView="0" workbookViewId="0" topLeftCell="A37">
      <selection activeCell="H56" sqref="H56"/>
    </sheetView>
  </sheetViews>
  <sheetFormatPr defaultColWidth="9.140625" defaultRowHeight="15"/>
  <cols>
    <col min="1" max="1" width="30.7109375" style="37" customWidth="1"/>
    <col min="2" max="2" width="17.00390625" style="37" customWidth="1"/>
    <col min="3" max="3" width="17.28125" style="51" customWidth="1"/>
    <col min="4" max="4" width="16.00390625" style="48" customWidth="1"/>
    <col min="5" max="5" width="14.140625" style="48" customWidth="1"/>
    <col min="6" max="6" width="18.7109375" style="52" customWidth="1"/>
    <col min="7" max="7" width="15.140625" style="37" customWidth="1"/>
    <col min="8" max="8" width="12.8515625" style="37" customWidth="1"/>
    <col min="9" max="9" width="14.7109375" style="37" customWidth="1"/>
    <col min="10" max="10" width="13.140625" style="50" customWidth="1"/>
    <col min="11" max="12" width="16.28125" style="50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38" t="s">
        <v>54</v>
      </c>
      <c r="K1" s="38">
        <f>VLOOKUP(month,месяцы!$A$1:$B$12,2,FALSE)</f>
        <v>3</v>
      </c>
    </row>
    <row r="2" spans="1:11" ht="16.5">
      <c r="A2" s="11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6"/>
      <c r="C2" s="116"/>
      <c r="D2" s="116"/>
      <c r="E2" s="116"/>
      <c r="F2" s="116"/>
      <c r="G2" s="40"/>
      <c r="H2" s="41"/>
      <c r="I2" s="42">
        <v>52870</v>
      </c>
      <c r="J2" s="38">
        <v>2024</v>
      </c>
      <c r="K2" s="38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</row>
    <row r="4" spans="1:16" s="94" customFormat="1" ht="16.5">
      <c r="A4" s="43" t="s">
        <v>65</v>
      </c>
      <c r="B4" s="74">
        <v>2.6999999999999993</v>
      </c>
      <c r="C4" s="75">
        <v>2.9</v>
      </c>
      <c r="D4" s="77">
        <f>_xlfn.IFERROR(G4/B4*1000,0)</f>
        <v>56703.70370370372</v>
      </c>
      <c r="E4" s="77">
        <f>_xlfn.IFERROR(I4/C4/$K$1*1000,0)</f>
        <v>52873.56321839081</v>
      </c>
      <c r="F4" s="85">
        <f>_xlfn.IFERROR(E4/$I$2*100,0)</f>
        <v>100.00673958462419</v>
      </c>
      <c r="G4" s="75">
        <v>153.10000000000002</v>
      </c>
      <c r="H4" s="75">
        <v>0</v>
      </c>
      <c r="I4" s="79">
        <v>460</v>
      </c>
      <c r="J4" s="79"/>
      <c r="K4" s="53"/>
      <c r="L4" s="53"/>
      <c r="O4" s="104"/>
      <c r="P4" s="104"/>
    </row>
    <row r="5" spans="1:16" s="94" customFormat="1" ht="16.5">
      <c r="A5" s="43" t="s">
        <v>3</v>
      </c>
      <c r="B5" s="74">
        <v>0</v>
      </c>
      <c r="C5" s="75"/>
      <c r="D5" s="77">
        <f aca="true" t="shared" si="0" ref="D5:D20">_xlfn.IFERROR(G5/B5*1000,0)</f>
        <v>0</v>
      </c>
      <c r="E5" s="77">
        <f aca="true" t="shared" si="1" ref="E5:E20">_xlfn.IFERROR(I5/C5/$K$1*1000,0)</f>
        <v>0</v>
      </c>
      <c r="F5" s="85">
        <f aca="true" t="shared" si="2" ref="F5:F20">_xlfn.IFERROR(E5/$I$2*100,0)</f>
        <v>0</v>
      </c>
      <c r="G5" s="75">
        <v>0</v>
      </c>
      <c r="H5" s="75">
        <v>0</v>
      </c>
      <c r="I5" s="79"/>
      <c r="J5" s="79"/>
      <c r="K5" s="53"/>
      <c r="L5" s="53"/>
      <c r="O5" s="104"/>
      <c r="P5" s="104"/>
    </row>
    <row r="6" spans="1:16" s="94" customFormat="1" ht="16.5">
      <c r="A6" s="43" t="s">
        <v>4</v>
      </c>
      <c r="B6" s="74">
        <v>1</v>
      </c>
      <c r="C6" s="75">
        <v>1</v>
      </c>
      <c r="D6" s="77">
        <f t="shared" si="0"/>
        <v>52870.00000000002</v>
      </c>
      <c r="E6" s="77">
        <f t="shared" si="1"/>
        <v>52870.00000000001</v>
      </c>
      <c r="F6" s="85">
        <f t="shared" si="2"/>
        <v>100.00000000000003</v>
      </c>
      <c r="G6" s="75">
        <v>52.87000000000002</v>
      </c>
      <c r="H6" s="75">
        <v>0</v>
      </c>
      <c r="I6" s="79">
        <v>158.61</v>
      </c>
      <c r="J6" s="79"/>
      <c r="K6" s="53"/>
      <c r="L6" s="53"/>
      <c r="O6" s="104"/>
      <c r="P6" s="104"/>
    </row>
    <row r="7" spans="1:16" s="94" customFormat="1" ht="16.5">
      <c r="A7" s="43" t="s">
        <v>6</v>
      </c>
      <c r="B7" s="74">
        <v>0</v>
      </c>
      <c r="C7" s="75"/>
      <c r="D7" s="77">
        <f t="shared" si="0"/>
        <v>0</v>
      </c>
      <c r="E7" s="77">
        <f t="shared" si="1"/>
        <v>0</v>
      </c>
      <c r="F7" s="85">
        <f t="shared" si="2"/>
        <v>0</v>
      </c>
      <c r="G7" s="75">
        <v>0</v>
      </c>
      <c r="H7" s="75">
        <v>0</v>
      </c>
      <c r="I7" s="79"/>
      <c r="J7" s="79"/>
      <c r="K7" s="53"/>
      <c r="L7" s="53"/>
      <c r="O7" s="104"/>
      <c r="P7" s="104"/>
    </row>
    <row r="8" spans="1:16" s="94" customFormat="1" ht="16.5">
      <c r="A8" s="43" t="s">
        <v>7</v>
      </c>
      <c r="B8" s="79">
        <v>0.498</v>
      </c>
      <c r="C8" s="75">
        <v>0.166</v>
      </c>
      <c r="D8" s="77">
        <f t="shared" si="0"/>
        <v>53072.2891566265</v>
      </c>
      <c r="E8" s="77">
        <f t="shared" si="1"/>
        <v>53072.2891566265</v>
      </c>
      <c r="F8" s="85">
        <f t="shared" si="2"/>
        <v>100.38261614644695</v>
      </c>
      <c r="G8" s="75">
        <v>26.43</v>
      </c>
      <c r="H8" s="75">
        <v>0.44</v>
      </c>
      <c r="I8" s="79">
        <v>26.43</v>
      </c>
      <c r="J8" s="79">
        <v>0.44</v>
      </c>
      <c r="K8" s="53"/>
      <c r="L8" s="53"/>
      <c r="O8" s="104"/>
      <c r="P8" s="104"/>
    </row>
    <row r="9" spans="1:16" s="110" customFormat="1" ht="16.5">
      <c r="A9" s="43" t="s">
        <v>66</v>
      </c>
      <c r="B9" s="79">
        <v>4</v>
      </c>
      <c r="C9" s="75">
        <v>4</v>
      </c>
      <c r="D9" s="77">
        <f t="shared" si="0"/>
        <v>57361.50000000001</v>
      </c>
      <c r="E9" s="77">
        <f t="shared" si="1"/>
        <v>52872.083333333336</v>
      </c>
      <c r="F9" s="85">
        <f t="shared" si="2"/>
        <v>100.00394048294558</v>
      </c>
      <c r="G9" s="75">
        <v>229.44600000000003</v>
      </c>
      <c r="H9" s="75">
        <v>0</v>
      </c>
      <c r="I9" s="79">
        <v>634.465</v>
      </c>
      <c r="J9" s="79"/>
      <c r="K9" s="53"/>
      <c r="L9" s="53"/>
      <c r="O9" s="104"/>
      <c r="P9" s="104"/>
    </row>
    <row r="10" spans="1:16" s="94" customFormat="1" ht="31.5">
      <c r="A10" s="43" t="s">
        <v>9</v>
      </c>
      <c r="B10" s="79">
        <v>0</v>
      </c>
      <c r="C10" s="75"/>
      <c r="D10" s="77">
        <f t="shared" si="0"/>
        <v>0</v>
      </c>
      <c r="E10" s="77">
        <f t="shared" si="1"/>
        <v>0</v>
      </c>
      <c r="F10" s="85">
        <f t="shared" si="2"/>
        <v>0</v>
      </c>
      <c r="G10" s="75">
        <v>0</v>
      </c>
      <c r="H10" s="75">
        <v>0</v>
      </c>
      <c r="I10" s="79"/>
      <c r="J10" s="79"/>
      <c r="K10" s="53"/>
      <c r="L10" s="53"/>
      <c r="O10" s="104"/>
      <c r="P10" s="104"/>
    </row>
    <row r="11" spans="1:16" s="94" customFormat="1" ht="16.5">
      <c r="A11" s="43" t="s">
        <v>10</v>
      </c>
      <c r="B11" s="79">
        <v>0</v>
      </c>
      <c r="C11" s="75"/>
      <c r="D11" s="77">
        <f t="shared" si="0"/>
        <v>0</v>
      </c>
      <c r="E11" s="77">
        <f t="shared" si="1"/>
        <v>0</v>
      </c>
      <c r="F11" s="85">
        <f t="shared" si="2"/>
        <v>0</v>
      </c>
      <c r="G11" s="75">
        <v>0</v>
      </c>
      <c r="H11" s="75">
        <v>0</v>
      </c>
      <c r="I11" s="79"/>
      <c r="J11" s="79"/>
      <c r="K11" s="53"/>
      <c r="L11" s="53"/>
      <c r="O11" s="104"/>
      <c r="P11" s="104"/>
    </row>
    <row r="12" spans="1:16" s="110" customFormat="1" ht="31.5">
      <c r="A12" s="34" t="s">
        <v>11</v>
      </c>
      <c r="B12" s="80">
        <v>1</v>
      </c>
      <c r="C12" s="75">
        <v>1</v>
      </c>
      <c r="D12" s="77">
        <f t="shared" si="0"/>
        <v>52899.99999999999</v>
      </c>
      <c r="E12" s="77">
        <f t="shared" si="1"/>
        <v>52900</v>
      </c>
      <c r="F12" s="85">
        <f t="shared" si="2"/>
        <v>100.05674295441649</v>
      </c>
      <c r="G12" s="75">
        <v>52.89999999999999</v>
      </c>
      <c r="H12" s="75">
        <v>0</v>
      </c>
      <c r="I12" s="79">
        <v>158.7</v>
      </c>
      <c r="J12" s="79"/>
      <c r="K12" s="53"/>
      <c r="L12" s="53"/>
      <c r="O12" s="104"/>
      <c r="P12" s="104"/>
    </row>
    <row r="13" spans="1:16" s="113" customFormat="1" ht="16.5">
      <c r="A13" s="43" t="s">
        <v>67</v>
      </c>
      <c r="B13" s="79">
        <v>0</v>
      </c>
      <c r="C13" s="75"/>
      <c r="D13" s="77">
        <f t="shared" si="0"/>
        <v>0</v>
      </c>
      <c r="E13" s="77">
        <f t="shared" si="1"/>
        <v>0</v>
      </c>
      <c r="F13" s="85">
        <f t="shared" si="2"/>
        <v>0</v>
      </c>
      <c r="G13" s="75">
        <v>0</v>
      </c>
      <c r="H13" s="75">
        <v>0</v>
      </c>
      <c r="I13" s="79"/>
      <c r="J13" s="79"/>
      <c r="K13" s="53"/>
      <c r="L13" s="53"/>
      <c r="O13" s="104"/>
      <c r="P13" s="104"/>
    </row>
    <row r="14" spans="1:16" s="110" customFormat="1" ht="31.5">
      <c r="A14" s="34" t="s">
        <v>13</v>
      </c>
      <c r="B14" s="80">
        <v>4</v>
      </c>
      <c r="C14" s="75">
        <v>4</v>
      </c>
      <c r="D14" s="77">
        <f>_xlfn.IFERROR(G14/B14*1000,0)</f>
        <v>52974.99999999999</v>
      </c>
      <c r="E14" s="77">
        <f t="shared" si="1"/>
        <v>52916.666666666664</v>
      </c>
      <c r="F14" s="85">
        <f t="shared" si="2"/>
        <v>100.0882668179812</v>
      </c>
      <c r="G14" s="75">
        <v>211.89999999999998</v>
      </c>
      <c r="H14" s="75">
        <v>0</v>
      </c>
      <c r="I14" s="79">
        <v>635</v>
      </c>
      <c r="J14" s="79"/>
      <c r="K14" s="53"/>
      <c r="L14" s="53"/>
      <c r="O14" s="104"/>
      <c r="P14" s="104"/>
    </row>
    <row r="15" spans="1:16" s="110" customFormat="1" ht="16.5">
      <c r="A15" s="43" t="s">
        <v>14</v>
      </c>
      <c r="B15" s="79">
        <v>3.0999999999999996</v>
      </c>
      <c r="C15" s="75">
        <v>2.5</v>
      </c>
      <c r="D15" s="77">
        <f t="shared" si="0"/>
        <v>56645.1612903226</v>
      </c>
      <c r="E15" s="77">
        <f t="shared" si="1"/>
        <v>52880</v>
      </c>
      <c r="F15" s="85">
        <f t="shared" si="2"/>
        <v>100.01891431813883</v>
      </c>
      <c r="G15" s="75">
        <v>175.60000000000002</v>
      </c>
      <c r="H15" s="75">
        <v>0</v>
      </c>
      <c r="I15" s="79">
        <v>396.6</v>
      </c>
      <c r="J15" s="79"/>
      <c r="K15" s="53"/>
      <c r="L15" s="53"/>
      <c r="O15" s="104"/>
      <c r="P15" s="104"/>
    </row>
    <row r="16" spans="1:16" s="110" customFormat="1" ht="16.5">
      <c r="A16" s="5" t="s">
        <v>64</v>
      </c>
      <c r="B16" s="79">
        <v>0</v>
      </c>
      <c r="C16" s="75"/>
      <c r="D16" s="77">
        <f t="shared" si="0"/>
        <v>0</v>
      </c>
      <c r="E16" s="77">
        <f t="shared" si="1"/>
        <v>0</v>
      </c>
      <c r="F16" s="85">
        <f t="shared" si="2"/>
        <v>0</v>
      </c>
      <c r="G16" s="75">
        <v>0</v>
      </c>
      <c r="H16" s="75">
        <v>0</v>
      </c>
      <c r="I16" s="79"/>
      <c r="J16" s="79"/>
      <c r="K16" s="53"/>
      <c r="L16" s="53"/>
      <c r="O16" s="104"/>
      <c r="P16" s="104"/>
    </row>
    <row r="17" spans="1:16" s="110" customFormat="1" ht="31.5">
      <c r="A17" s="43" t="s">
        <v>68</v>
      </c>
      <c r="B17" s="79">
        <v>2</v>
      </c>
      <c r="C17" s="75">
        <v>2</v>
      </c>
      <c r="D17" s="77">
        <f t="shared" si="0"/>
        <v>52860.000000000015</v>
      </c>
      <c r="E17" s="77">
        <f t="shared" si="1"/>
        <v>52870.00000000001</v>
      </c>
      <c r="F17" s="85">
        <f t="shared" si="2"/>
        <v>100.00000000000003</v>
      </c>
      <c r="G17" s="75">
        <v>105.72000000000003</v>
      </c>
      <c r="H17" s="75">
        <v>0</v>
      </c>
      <c r="I17" s="79">
        <v>317.22</v>
      </c>
      <c r="J17" s="79"/>
      <c r="K17" s="53"/>
      <c r="L17" s="53"/>
      <c r="O17" s="104"/>
      <c r="P17" s="104"/>
    </row>
    <row r="18" spans="1:16" s="94" customFormat="1" ht="31.5">
      <c r="A18" s="43" t="s">
        <v>16</v>
      </c>
      <c r="B18" s="79">
        <v>5</v>
      </c>
      <c r="C18" s="75">
        <v>5</v>
      </c>
      <c r="D18" s="77">
        <f t="shared" si="0"/>
        <v>52859.99999999999</v>
      </c>
      <c r="E18" s="77">
        <f t="shared" si="1"/>
        <v>52866.666666666664</v>
      </c>
      <c r="F18" s="85">
        <f t="shared" si="2"/>
        <v>99.99369522728705</v>
      </c>
      <c r="G18" s="75">
        <v>264.29999999999995</v>
      </c>
      <c r="H18" s="75">
        <v>0</v>
      </c>
      <c r="I18" s="79">
        <v>793</v>
      </c>
      <c r="J18" s="79"/>
      <c r="K18" s="53"/>
      <c r="L18" s="53"/>
      <c r="O18" s="104"/>
      <c r="P18" s="104"/>
    </row>
    <row r="19" spans="1:16" s="94" customFormat="1" ht="16.5">
      <c r="A19" s="43" t="s">
        <v>17</v>
      </c>
      <c r="B19" s="79">
        <v>1</v>
      </c>
      <c r="C19" s="75">
        <v>1</v>
      </c>
      <c r="D19" s="77">
        <f t="shared" si="0"/>
        <v>52870.00000000002</v>
      </c>
      <c r="E19" s="77">
        <f t="shared" si="1"/>
        <v>52870.00000000001</v>
      </c>
      <c r="F19" s="85">
        <f t="shared" si="2"/>
        <v>100.00000000000003</v>
      </c>
      <c r="G19" s="75">
        <v>52.87000000000002</v>
      </c>
      <c r="H19" s="75">
        <v>0</v>
      </c>
      <c r="I19" s="79">
        <v>158.61</v>
      </c>
      <c r="J19" s="79"/>
      <c r="K19" s="53"/>
      <c r="L19" s="53"/>
      <c r="O19" s="104"/>
      <c r="P19" s="104"/>
    </row>
    <row r="20" spans="1:16" s="94" customFormat="1" ht="16.5">
      <c r="A20" s="45" t="s">
        <v>69</v>
      </c>
      <c r="B20" s="81">
        <v>0</v>
      </c>
      <c r="C20" s="82"/>
      <c r="D20" s="86">
        <f t="shared" si="0"/>
        <v>0</v>
      </c>
      <c r="E20" s="77">
        <f t="shared" si="1"/>
        <v>0</v>
      </c>
      <c r="F20" s="85">
        <f t="shared" si="2"/>
        <v>0</v>
      </c>
      <c r="G20" s="82">
        <v>0</v>
      </c>
      <c r="H20" s="82">
        <v>0</v>
      </c>
      <c r="I20" s="81"/>
      <c r="J20" s="81"/>
      <c r="K20" s="53"/>
      <c r="L20" s="53"/>
      <c r="O20" s="104"/>
      <c r="P20" s="104"/>
    </row>
    <row r="21" spans="1:16" s="112" customFormat="1" ht="16.5">
      <c r="A21" s="65" t="s">
        <v>46</v>
      </c>
      <c r="B21" s="70">
        <f>SUM(B4:B20)</f>
        <v>24.298000000000002</v>
      </c>
      <c r="C21" s="70">
        <f>SUM(C4:C20)</f>
        <v>23.566</v>
      </c>
      <c r="D21" s="70">
        <f>_xlfn.IFERROR(G21/B21*1000,0)</f>
        <v>54536.8343073504</v>
      </c>
      <c r="E21" s="70">
        <f>_xlfn.IFERROR(I21/C21/$K$1*1000,0)</f>
        <v>52881.76468924156</v>
      </c>
      <c r="F21" s="88">
        <f>_xlfn.IFERROR(E21/$I$2*100,0)</f>
        <v>100.02225210751192</v>
      </c>
      <c r="G21" s="70">
        <f>SUM(G4:G20)</f>
        <v>1325.1360000000002</v>
      </c>
      <c r="H21" s="70">
        <f>SUM(H4:H20)</f>
        <v>0.44</v>
      </c>
      <c r="I21" s="70">
        <f>SUM(I4:I20)</f>
        <v>3738.6349999999998</v>
      </c>
      <c r="J21" s="70">
        <f>SUM(J4:J20)</f>
        <v>0.44</v>
      </c>
      <c r="K21" s="46"/>
      <c r="L21" s="46"/>
      <c r="O21" s="114"/>
      <c r="P21" s="114"/>
    </row>
    <row r="22" spans="1:16" s="94" customFormat="1" ht="31.5">
      <c r="A22" s="66" t="s">
        <v>19</v>
      </c>
      <c r="B22" s="79">
        <v>27.479999999999997</v>
      </c>
      <c r="C22" s="75">
        <v>27.5</v>
      </c>
      <c r="D22" s="77">
        <f aca="true" t="shared" si="3" ref="D22:D42">_xlfn.IFERROR(G22/B22*1000,0)</f>
        <v>55272.92576419215</v>
      </c>
      <c r="E22" s="77">
        <f aca="true" t="shared" si="4" ref="E22:E42">_xlfn.IFERROR(I22/C22/$K$1*1000,0)</f>
        <v>53670.30303030304</v>
      </c>
      <c r="F22" s="85">
        <f aca="true" t="shared" si="5" ref="F22:F42">_xlfn.IFERROR(E22/$I$2*100,0)</f>
        <v>101.51371861226221</v>
      </c>
      <c r="G22" s="75">
        <v>1518.9</v>
      </c>
      <c r="H22" s="75">
        <v>0</v>
      </c>
      <c r="I22" s="75">
        <v>4427.8</v>
      </c>
      <c r="J22" s="79">
        <v>0</v>
      </c>
      <c r="K22" s="53"/>
      <c r="L22" s="53"/>
      <c r="O22" s="104"/>
      <c r="P22" s="104"/>
    </row>
    <row r="23" spans="1:16" s="94" customFormat="1" ht="31.5">
      <c r="A23" s="66" t="s">
        <v>70</v>
      </c>
      <c r="B23" s="79">
        <v>9.799999999999997</v>
      </c>
      <c r="C23" s="75">
        <v>9.6</v>
      </c>
      <c r="D23" s="77">
        <f t="shared" si="3"/>
        <v>58000.00000000003</v>
      </c>
      <c r="E23" s="77">
        <f t="shared" si="4"/>
        <v>52871.52777777778</v>
      </c>
      <c r="F23" s="85">
        <f t="shared" si="5"/>
        <v>100.00288968749345</v>
      </c>
      <c r="G23" s="75">
        <v>568.4000000000001</v>
      </c>
      <c r="H23" s="75">
        <v>0</v>
      </c>
      <c r="I23" s="75">
        <v>1522.7</v>
      </c>
      <c r="J23" s="79">
        <v>0</v>
      </c>
      <c r="K23" s="53"/>
      <c r="L23" s="53"/>
      <c r="O23" s="104"/>
      <c r="P23" s="104"/>
    </row>
    <row r="24" spans="1:16" s="94" customFormat="1" ht="31.5">
      <c r="A24" s="66" t="s">
        <v>21</v>
      </c>
      <c r="B24" s="79">
        <v>23.999999999999993</v>
      </c>
      <c r="C24" s="75">
        <v>24.2</v>
      </c>
      <c r="D24" s="77">
        <f t="shared" si="3"/>
        <v>53241.66666666667</v>
      </c>
      <c r="E24" s="77">
        <f t="shared" si="4"/>
        <v>52909.090909090904</v>
      </c>
      <c r="F24" s="85">
        <f t="shared" si="5"/>
        <v>100.07393778908815</v>
      </c>
      <c r="G24" s="75">
        <v>1277.7999999999997</v>
      </c>
      <c r="H24" s="75">
        <v>0</v>
      </c>
      <c r="I24" s="75">
        <v>3841.2</v>
      </c>
      <c r="J24" s="79"/>
      <c r="K24" s="53"/>
      <c r="L24" s="53"/>
      <c r="O24" s="104"/>
      <c r="P24" s="104"/>
    </row>
    <row r="25" spans="1:16" s="94" customFormat="1" ht="31.5">
      <c r="A25" s="66" t="s">
        <v>22</v>
      </c>
      <c r="B25" s="79">
        <v>25.72</v>
      </c>
      <c r="C25" s="75">
        <v>24.98</v>
      </c>
      <c r="D25" s="77">
        <f t="shared" si="3"/>
        <v>52900.466562986</v>
      </c>
      <c r="E25" s="77">
        <f t="shared" si="4"/>
        <v>52871.6306378436</v>
      </c>
      <c r="F25" s="85">
        <f t="shared" si="5"/>
        <v>100.0030842402943</v>
      </c>
      <c r="G25" s="75">
        <v>1360.6</v>
      </c>
      <c r="H25" s="75">
        <v>0</v>
      </c>
      <c r="I25" s="75">
        <v>3962.2</v>
      </c>
      <c r="J25" s="79"/>
      <c r="K25" s="53"/>
      <c r="L25" s="53"/>
      <c r="O25" s="104"/>
      <c r="P25" s="104"/>
    </row>
    <row r="26" spans="1:16" s="94" customFormat="1" ht="31.5">
      <c r="A26" s="66" t="s">
        <v>23</v>
      </c>
      <c r="B26" s="79">
        <v>9.400000000000002</v>
      </c>
      <c r="C26" s="75">
        <v>9.3</v>
      </c>
      <c r="D26" s="77">
        <f t="shared" si="3"/>
        <v>52893.617021276594</v>
      </c>
      <c r="E26" s="77">
        <f t="shared" si="4"/>
        <v>52867.383512544795</v>
      </c>
      <c r="F26" s="85">
        <f t="shared" si="5"/>
        <v>99.9950510923866</v>
      </c>
      <c r="G26" s="75">
        <v>497.20000000000005</v>
      </c>
      <c r="H26" s="75">
        <v>0</v>
      </c>
      <c r="I26" s="75">
        <v>1475</v>
      </c>
      <c r="J26" s="79"/>
      <c r="K26" s="53"/>
      <c r="L26" s="53"/>
      <c r="O26" s="104"/>
      <c r="P26" s="104"/>
    </row>
    <row r="27" spans="1:16" s="94" customFormat="1" ht="31.5">
      <c r="A27" s="66" t="s">
        <v>24</v>
      </c>
      <c r="B27" s="79">
        <v>33.099999999999994</v>
      </c>
      <c r="C27" s="75">
        <v>33.3</v>
      </c>
      <c r="D27" s="77">
        <f t="shared" si="3"/>
        <v>52869.48640483384</v>
      </c>
      <c r="E27" s="77">
        <f t="shared" si="4"/>
        <v>52869.869869869864</v>
      </c>
      <c r="F27" s="85">
        <f t="shared" si="5"/>
        <v>99.99975386773193</v>
      </c>
      <c r="G27" s="75">
        <v>1749.98</v>
      </c>
      <c r="H27" s="75">
        <v>6.9</v>
      </c>
      <c r="I27" s="75">
        <v>5281.7</v>
      </c>
      <c r="J27" s="79">
        <v>7</v>
      </c>
      <c r="K27" s="53"/>
      <c r="L27" s="53"/>
      <c r="O27" s="104"/>
      <c r="P27" s="104"/>
    </row>
    <row r="28" spans="1:16" s="94" customFormat="1" ht="31.5">
      <c r="A28" s="66" t="s">
        <v>71</v>
      </c>
      <c r="B28" s="83">
        <v>0</v>
      </c>
      <c r="C28" s="75"/>
      <c r="D28" s="77">
        <f t="shared" si="3"/>
        <v>0</v>
      </c>
      <c r="E28" s="77">
        <f t="shared" si="4"/>
        <v>0</v>
      </c>
      <c r="F28" s="85">
        <f t="shared" si="5"/>
        <v>0</v>
      </c>
      <c r="G28" s="75">
        <v>0</v>
      </c>
      <c r="H28" s="75">
        <v>0</v>
      </c>
      <c r="I28" s="75"/>
      <c r="J28" s="79"/>
      <c r="K28" s="53"/>
      <c r="L28" s="53"/>
      <c r="O28" s="104"/>
      <c r="P28" s="104"/>
    </row>
    <row r="29" spans="1:16" s="94" customFormat="1" ht="31.5">
      <c r="A29" s="66" t="s">
        <v>26</v>
      </c>
      <c r="B29" s="83">
        <v>0</v>
      </c>
      <c r="C29" s="75">
        <v>0</v>
      </c>
      <c r="D29" s="77">
        <f t="shared" si="3"/>
        <v>0</v>
      </c>
      <c r="E29" s="77">
        <f t="shared" si="4"/>
        <v>0</v>
      </c>
      <c r="F29" s="85">
        <f t="shared" si="5"/>
        <v>0</v>
      </c>
      <c r="G29" s="75">
        <v>0</v>
      </c>
      <c r="H29" s="75">
        <v>0</v>
      </c>
      <c r="I29" s="75">
        <v>0</v>
      </c>
      <c r="J29" s="79">
        <v>0</v>
      </c>
      <c r="K29" s="53"/>
      <c r="L29" s="53"/>
      <c r="O29" s="104"/>
      <c r="P29" s="104"/>
    </row>
    <row r="30" spans="1:16" s="94" customFormat="1" ht="31.5">
      <c r="A30" s="66" t="s">
        <v>27</v>
      </c>
      <c r="B30" s="79">
        <v>25.80000000000001</v>
      </c>
      <c r="C30" s="75">
        <v>27.6</v>
      </c>
      <c r="D30" s="77">
        <f t="shared" si="3"/>
        <v>57106.20155038756</v>
      </c>
      <c r="E30" s="77">
        <f t="shared" si="4"/>
        <v>52995.04830917874</v>
      </c>
      <c r="F30" s="85">
        <f t="shared" si="5"/>
        <v>100.23652035025296</v>
      </c>
      <c r="G30" s="75">
        <v>1473.3399999999997</v>
      </c>
      <c r="H30" s="75">
        <v>3.170000000000001</v>
      </c>
      <c r="I30" s="75">
        <v>4387.99</v>
      </c>
      <c r="J30" s="79">
        <v>8.56</v>
      </c>
      <c r="K30" s="53"/>
      <c r="L30" s="53"/>
      <c r="O30" s="104"/>
      <c r="P30" s="104"/>
    </row>
    <row r="31" spans="1:16" s="94" customFormat="1" ht="31.5">
      <c r="A31" s="67" t="s">
        <v>28</v>
      </c>
      <c r="B31" s="83">
        <v>14.300000000000004</v>
      </c>
      <c r="C31" s="75">
        <v>14.3</v>
      </c>
      <c r="D31" s="77">
        <f t="shared" si="3"/>
        <v>53566.43356643355</v>
      </c>
      <c r="E31" s="77">
        <f t="shared" si="4"/>
        <v>52869.46386946386</v>
      </c>
      <c r="F31" s="85">
        <f t="shared" si="5"/>
        <v>99.99898594564756</v>
      </c>
      <c r="G31" s="75">
        <v>766</v>
      </c>
      <c r="H31" s="75">
        <v>0</v>
      </c>
      <c r="I31" s="75">
        <v>2268.1</v>
      </c>
      <c r="J31" s="79"/>
      <c r="K31" s="53"/>
      <c r="L31" s="53"/>
      <c r="O31" s="104"/>
      <c r="P31" s="104"/>
    </row>
    <row r="32" spans="1:16" s="94" customFormat="1" ht="31.5">
      <c r="A32" s="66" t="s">
        <v>29</v>
      </c>
      <c r="B32" s="83">
        <v>28.4</v>
      </c>
      <c r="C32" s="75">
        <v>28</v>
      </c>
      <c r="D32" s="77">
        <f t="shared" si="3"/>
        <v>53193.661971830996</v>
      </c>
      <c r="E32" s="77">
        <f t="shared" si="4"/>
        <v>52870.2380952381</v>
      </c>
      <c r="F32" s="85">
        <f t="shared" si="5"/>
        <v>100.00045034090807</v>
      </c>
      <c r="G32" s="75">
        <v>1510.7000000000003</v>
      </c>
      <c r="H32" s="75">
        <v>115</v>
      </c>
      <c r="I32" s="75">
        <v>4441.1</v>
      </c>
      <c r="J32" s="79">
        <v>209.1</v>
      </c>
      <c r="K32" s="53"/>
      <c r="L32" s="53"/>
      <c r="O32" s="104"/>
      <c r="P32" s="104"/>
    </row>
    <row r="33" spans="1:16" s="94" customFormat="1" ht="31.5">
      <c r="A33" s="66" t="s">
        <v>30</v>
      </c>
      <c r="B33" s="83">
        <v>17.6</v>
      </c>
      <c r="C33" s="75">
        <v>17.1</v>
      </c>
      <c r="D33" s="77">
        <f t="shared" si="3"/>
        <v>55897.72727272728</v>
      </c>
      <c r="E33" s="77">
        <f t="shared" si="4"/>
        <v>52902.53411306043</v>
      </c>
      <c r="F33" s="85">
        <f t="shared" si="5"/>
        <v>100.06153605647896</v>
      </c>
      <c r="G33" s="75">
        <v>983.8000000000002</v>
      </c>
      <c r="H33" s="75">
        <v>0</v>
      </c>
      <c r="I33" s="75">
        <v>2713.9</v>
      </c>
      <c r="J33" s="79"/>
      <c r="K33" s="53"/>
      <c r="L33" s="53"/>
      <c r="O33" s="104"/>
      <c r="P33" s="104"/>
    </row>
    <row r="34" spans="1:16" s="94" customFormat="1" ht="31.5">
      <c r="A34" s="66" t="s">
        <v>72</v>
      </c>
      <c r="B34" s="79">
        <v>9.899999999999999</v>
      </c>
      <c r="C34" s="75">
        <v>9.7</v>
      </c>
      <c r="D34" s="77">
        <f t="shared" si="3"/>
        <v>50444.44444444447</v>
      </c>
      <c r="E34" s="77">
        <f t="shared" si="4"/>
        <v>51955.326460481105</v>
      </c>
      <c r="F34" s="85">
        <f t="shared" si="5"/>
        <v>98.26995736803688</v>
      </c>
      <c r="G34" s="75">
        <v>499.4000000000001</v>
      </c>
      <c r="H34" s="75">
        <v>0</v>
      </c>
      <c r="I34" s="75">
        <v>1511.9</v>
      </c>
      <c r="J34" s="79"/>
      <c r="K34" s="53"/>
      <c r="L34" s="53"/>
      <c r="O34" s="104"/>
      <c r="P34" s="104"/>
    </row>
    <row r="35" spans="1:16" s="94" customFormat="1" ht="16.5">
      <c r="A35" s="66" t="s">
        <v>32</v>
      </c>
      <c r="B35" s="79">
        <v>32.099999999999994</v>
      </c>
      <c r="C35" s="75">
        <v>32.5</v>
      </c>
      <c r="D35" s="77">
        <f t="shared" si="3"/>
        <v>52616.82242990656</v>
      </c>
      <c r="E35" s="77">
        <f t="shared" si="4"/>
        <v>52888.20512820513</v>
      </c>
      <c r="F35" s="85">
        <f t="shared" si="5"/>
        <v>100.03443375866301</v>
      </c>
      <c r="G35" s="75">
        <v>1689.0000000000005</v>
      </c>
      <c r="H35" s="75">
        <v>2.1999999999999993</v>
      </c>
      <c r="I35" s="75">
        <v>5156.6</v>
      </c>
      <c r="J35" s="79">
        <v>7.1</v>
      </c>
      <c r="K35" s="53"/>
      <c r="L35" s="53"/>
      <c r="O35" s="104"/>
      <c r="P35" s="104"/>
    </row>
    <row r="36" spans="1:16" s="94" customFormat="1" ht="31.5">
      <c r="A36" s="66" t="s">
        <v>73</v>
      </c>
      <c r="B36" s="79">
        <v>0</v>
      </c>
      <c r="C36" s="75">
        <v>0</v>
      </c>
      <c r="D36" s="77">
        <f t="shared" si="3"/>
        <v>0</v>
      </c>
      <c r="E36" s="77">
        <f t="shared" si="4"/>
        <v>0</v>
      </c>
      <c r="F36" s="85">
        <f t="shared" si="5"/>
        <v>0</v>
      </c>
      <c r="G36" s="75">
        <v>0</v>
      </c>
      <c r="H36" s="75">
        <v>0</v>
      </c>
      <c r="I36" s="75">
        <v>0</v>
      </c>
      <c r="J36" s="79">
        <v>0</v>
      </c>
      <c r="K36" s="53"/>
      <c r="L36" s="53"/>
      <c r="O36" s="104"/>
      <c r="P36" s="104"/>
    </row>
    <row r="37" spans="1:16" s="94" customFormat="1" ht="31.5">
      <c r="A37" s="66" t="s">
        <v>74</v>
      </c>
      <c r="B37" s="83">
        <v>27.099999999999994</v>
      </c>
      <c r="C37" s="75">
        <v>26.7</v>
      </c>
      <c r="D37" s="77">
        <f t="shared" si="3"/>
        <v>52870.84870848709</v>
      </c>
      <c r="E37" s="77">
        <f t="shared" si="4"/>
        <v>52870.16229712859</v>
      </c>
      <c r="F37" s="85">
        <f t="shared" si="5"/>
        <v>100.00030697395232</v>
      </c>
      <c r="G37" s="75">
        <v>1432.7999999999997</v>
      </c>
      <c r="H37" s="75">
        <v>0</v>
      </c>
      <c r="I37" s="75">
        <v>4234.9</v>
      </c>
      <c r="J37" s="79"/>
      <c r="K37" s="53"/>
      <c r="L37" s="53"/>
      <c r="O37" s="104"/>
      <c r="P37" s="104"/>
    </row>
    <row r="38" spans="1:16" s="94" customFormat="1" ht="31.5">
      <c r="A38" s="66" t="s">
        <v>75</v>
      </c>
      <c r="B38" s="79">
        <v>0</v>
      </c>
      <c r="C38" s="75"/>
      <c r="D38" s="77">
        <f t="shared" si="3"/>
        <v>0</v>
      </c>
      <c r="E38" s="77">
        <f t="shared" si="4"/>
        <v>0</v>
      </c>
      <c r="F38" s="85">
        <f t="shared" si="5"/>
        <v>0</v>
      </c>
      <c r="G38" s="75">
        <v>0</v>
      </c>
      <c r="H38" s="75">
        <v>0</v>
      </c>
      <c r="I38" s="75"/>
      <c r="J38" s="79"/>
      <c r="K38" s="53"/>
      <c r="L38" s="53"/>
      <c r="O38" s="104"/>
      <c r="P38" s="104"/>
    </row>
    <row r="39" spans="1:16" s="94" customFormat="1" ht="31.5">
      <c r="A39" s="66" t="s">
        <v>36</v>
      </c>
      <c r="B39" s="79"/>
      <c r="C39" s="75"/>
      <c r="D39" s="77">
        <f t="shared" si="3"/>
        <v>0</v>
      </c>
      <c r="E39" s="77">
        <f t="shared" si="4"/>
        <v>0</v>
      </c>
      <c r="F39" s="85">
        <f t="shared" si="5"/>
        <v>0</v>
      </c>
      <c r="G39" s="75"/>
      <c r="H39" s="75"/>
      <c r="I39" s="75"/>
      <c r="J39" s="79"/>
      <c r="K39" s="53"/>
      <c r="L39" s="53"/>
      <c r="O39" s="104"/>
      <c r="P39" s="104"/>
    </row>
    <row r="40" spans="1:16" s="94" customFormat="1" ht="31.5">
      <c r="A40" s="66" t="s">
        <v>76</v>
      </c>
      <c r="B40" s="79">
        <v>9</v>
      </c>
      <c r="C40" s="75">
        <v>9</v>
      </c>
      <c r="D40" s="77">
        <f t="shared" si="3"/>
        <v>52870.00000000001</v>
      </c>
      <c r="E40" s="77">
        <f t="shared" si="4"/>
        <v>53018.14814814815</v>
      </c>
      <c r="F40" s="85">
        <f t="shared" si="5"/>
        <v>100.2802121205753</v>
      </c>
      <c r="G40" s="75">
        <v>475.83000000000004</v>
      </c>
      <c r="H40" s="75">
        <v>0</v>
      </c>
      <c r="I40" s="75">
        <v>1431.49</v>
      </c>
      <c r="J40" s="79"/>
      <c r="K40" s="53"/>
      <c r="L40" s="53"/>
      <c r="O40" s="104"/>
      <c r="P40" s="104"/>
    </row>
    <row r="41" spans="1:16" s="94" customFormat="1" ht="31.5">
      <c r="A41" s="66" t="s">
        <v>38</v>
      </c>
      <c r="B41" s="79">
        <v>35.7</v>
      </c>
      <c r="C41" s="75">
        <v>34.5</v>
      </c>
      <c r="D41" s="77">
        <f t="shared" si="3"/>
        <v>52870.00000000001</v>
      </c>
      <c r="E41" s="77">
        <f t="shared" si="4"/>
        <v>52870.00000000001</v>
      </c>
      <c r="F41" s="85">
        <f t="shared" si="5"/>
        <v>100.00000000000003</v>
      </c>
      <c r="G41" s="75">
        <v>1887.4590000000003</v>
      </c>
      <c r="H41" s="75">
        <v>0</v>
      </c>
      <c r="I41" s="75">
        <v>5472.045</v>
      </c>
      <c r="J41" s="79"/>
      <c r="K41" s="53"/>
      <c r="L41" s="53"/>
      <c r="O41" s="104"/>
      <c r="P41" s="104"/>
    </row>
    <row r="42" spans="1:16" s="94" customFormat="1" ht="31.5">
      <c r="A42" s="68" t="s">
        <v>39</v>
      </c>
      <c r="B42" s="81">
        <v>32.28</v>
      </c>
      <c r="C42" s="82">
        <v>32.14</v>
      </c>
      <c r="D42" s="86">
        <f t="shared" si="3"/>
        <v>52921.31350681535</v>
      </c>
      <c r="E42" s="77">
        <f t="shared" si="4"/>
        <v>52887.367766023635</v>
      </c>
      <c r="F42" s="85">
        <f t="shared" si="5"/>
        <v>100.03284994519319</v>
      </c>
      <c r="G42" s="82">
        <v>1708.2999999999997</v>
      </c>
      <c r="H42" s="82">
        <v>83.8</v>
      </c>
      <c r="I42" s="82">
        <v>5099.4</v>
      </c>
      <c r="J42" s="81">
        <v>83.8</v>
      </c>
      <c r="K42" s="53"/>
      <c r="L42" s="53"/>
      <c r="O42" s="104"/>
      <c r="P42" s="104"/>
    </row>
    <row r="43" spans="1:16" s="102" customFormat="1" ht="16.5">
      <c r="A43" s="72" t="s">
        <v>46</v>
      </c>
      <c r="B43" s="70">
        <f>SUM(B22:B42)</f>
        <v>361.68000000000006</v>
      </c>
      <c r="C43" s="70">
        <f>SUM(C22:C42)</f>
        <v>360.41999999999996</v>
      </c>
      <c r="D43" s="70">
        <f>_xlfn.IFERROR(G43/B43*1000,0)</f>
        <v>53637.21798274717</v>
      </c>
      <c r="E43" s="70">
        <f>_xlfn.IFERROR(I43/C43/$K$1*1000,0)</f>
        <v>52927.16367941106</v>
      </c>
      <c r="F43" s="88">
        <f>_xlfn.IFERROR(E43/$I$2*100,0)</f>
        <v>100.1081212018367</v>
      </c>
      <c r="G43" s="70">
        <f>SUM(G22:G42)</f>
        <v>19399.509</v>
      </c>
      <c r="H43" s="70">
        <f>SUM(H22:H42)</f>
        <v>211.07</v>
      </c>
      <c r="I43" s="70">
        <f>SUM(I22:I42)</f>
        <v>57228.025</v>
      </c>
      <c r="J43" s="70">
        <f>SUM(J22:J42)</f>
        <v>315.56</v>
      </c>
      <c r="K43" s="57"/>
      <c r="L43" s="57"/>
      <c r="O43" s="103"/>
      <c r="P43" s="103"/>
    </row>
    <row r="44" spans="1:16" s="102" customFormat="1" ht="16.5">
      <c r="A44" s="101" t="s">
        <v>77</v>
      </c>
      <c r="B44" s="75">
        <v>4</v>
      </c>
      <c r="C44" s="75">
        <v>4</v>
      </c>
      <c r="D44" s="75">
        <f>_xlfn.IFERROR(G44/B44*1000,0)</f>
        <v>55275</v>
      </c>
      <c r="E44" s="75">
        <f>_xlfn.IFERROR(I44/C44/$K$1*1000,0)</f>
        <v>59516.66666666667</v>
      </c>
      <c r="F44" s="91">
        <f>_xlfn.IFERROR(E44/$I$2*100,0)</f>
        <v>112.57171678960975</v>
      </c>
      <c r="G44" s="75">
        <v>221.1</v>
      </c>
      <c r="H44" s="75">
        <v>0</v>
      </c>
      <c r="I44" s="75">
        <v>714.2</v>
      </c>
      <c r="J44" s="75">
        <v>0</v>
      </c>
      <c r="K44" s="53"/>
      <c r="L44" s="57"/>
      <c r="O44" s="103"/>
      <c r="P44" s="103"/>
    </row>
    <row r="45" spans="1:16" s="102" customFormat="1" ht="18.75">
      <c r="A45" s="100" t="s">
        <v>47</v>
      </c>
      <c r="B45" s="70">
        <f>B21+B43+B44</f>
        <v>389.97800000000007</v>
      </c>
      <c r="C45" s="70">
        <f>C21+C43+C44</f>
        <v>387.98599999999993</v>
      </c>
      <c r="D45" s="70">
        <f>_xlfn.IFERROR(G45/B45*1000,0)</f>
        <v>53710.068260260814</v>
      </c>
      <c r="E45" s="70">
        <f>_xlfn.IFERROR(I45/C45/$K$1*1000,0)</f>
        <v>52992.34164806635</v>
      </c>
      <c r="F45" s="88">
        <f>_xlfn.IFERROR(E45/$I$2*100,0)</f>
        <v>100.2314008853156</v>
      </c>
      <c r="G45" s="70">
        <f>G21+G43+G44</f>
        <v>20945.744999999995</v>
      </c>
      <c r="H45" s="70">
        <f>H21+H43+H44</f>
        <v>211.51</v>
      </c>
      <c r="I45" s="70">
        <f>I21+I43+I44</f>
        <v>61680.86</v>
      </c>
      <c r="J45" s="70">
        <f>J21+J43+J44</f>
        <v>316</v>
      </c>
      <c r="K45" s="53"/>
      <c r="L45" s="57"/>
      <c r="O45" s="103"/>
      <c r="P45" s="103"/>
    </row>
    <row r="46" spans="1:16" s="94" customFormat="1" ht="49.5">
      <c r="A46" s="58" t="s">
        <v>78</v>
      </c>
      <c r="B46" s="96">
        <v>56.5</v>
      </c>
      <c r="C46" s="96">
        <v>56.199999999999996</v>
      </c>
      <c r="D46" s="97">
        <f>_xlfn.IFERROR(G46/B46*1000,0)</f>
        <v>52761.061946902635</v>
      </c>
      <c r="E46" s="97">
        <f>_xlfn.IFERROR(I46/C46/$K$1*1000,0)</f>
        <v>52186.832740213526</v>
      </c>
      <c r="F46" s="96">
        <f>_xlfn.IFERROR(E46/$I$2*100,0)</f>
        <v>98.70783571063652</v>
      </c>
      <c r="G46" s="96">
        <v>2980.999999999999</v>
      </c>
      <c r="H46" s="96">
        <v>0</v>
      </c>
      <c r="I46" s="96">
        <v>8798.699999999999</v>
      </c>
      <c r="J46" s="96">
        <v>0</v>
      </c>
      <c r="K46" s="53"/>
      <c r="L46" s="37"/>
      <c r="O46" s="104"/>
      <c r="P46" s="104"/>
    </row>
    <row r="47" spans="2:16" ht="17.25" thickBot="1">
      <c r="B47" s="48"/>
      <c r="C47" s="48"/>
      <c r="F47" s="48"/>
      <c r="G47" s="48"/>
      <c r="H47" s="48"/>
      <c r="I47" s="48"/>
      <c r="J47" s="48"/>
      <c r="K47" s="59"/>
      <c r="O47" s="44"/>
      <c r="P47" s="44"/>
    </row>
    <row r="48" spans="1:11" ht="33.75" thickBot="1">
      <c r="A48" s="60" t="s">
        <v>90</v>
      </c>
      <c r="B48" s="61">
        <f>B45+B46</f>
        <v>446.47800000000007</v>
      </c>
      <c r="C48" s="61">
        <f>C45+C46</f>
        <v>444.1859999999999</v>
      </c>
      <c r="D48" s="62">
        <f>_xlfn.IFERROR(G48/B48*1000,0)</f>
        <v>53589.97531793278</v>
      </c>
      <c r="E48" s="62">
        <f>_xlfn.IFERROR(I48/C48/$K$1*1000,0)</f>
        <v>52890.42578259259</v>
      </c>
      <c r="F48" s="63">
        <f>E48/$I$2*100</f>
        <v>100.03863397501908</v>
      </c>
      <c r="G48" s="61">
        <f>G45+G46</f>
        <v>23926.744999999995</v>
      </c>
      <c r="H48" s="61">
        <f>H45+H46</f>
        <v>211.51</v>
      </c>
      <c r="I48" s="61">
        <f>I45+I46</f>
        <v>70479.56</v>
      </c>
      <c r="J48" s="61">
        <f>J45+J46</f>
        <v>316</v>
      </c>
      <c r="K48" s="64"/>
    </row>
    <row r="53" ht="16.5">
      <c r="B53" s="48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22"/>
  <sheetViews>
    <sheetView tabSelected="1" view="pageBreakPreview" zoomScale="60" workbookViewId="0" topLeftCell="A1">
      <selection activeCell="F35" sqref="F35"/>
    </sheetView>
  </sheetViews>
  <sheetFormatPr defaultColWidth="16.421875" defaultRowHeight="15"/>
  <cols>
    <col min="1" max="1" width="32.00390625" style="37" customWidth="1"/>
    <col min="2" max="2" width="18.00390625" style="37" customWidth="1"/>
    <col min="3" max="3" width="17.00390625" style="51" customWidth="1"/>
    <col min="4" max="4" width="16.421875" style="37" customWidth="1"/>
    <col min="5" max="5" width="13.28125" style="48" customWidth="1"/>
    <col min="6" max="6" width="17.00390625" style="52" customWidth="1"/>
    <col min="7" max="7" width="11.28125" style="37" customWidth="1"/>
    <col min="8" max="8" width="13.7109375" style="37" customWidth="1"/>
    <col min="9" max="9" width="14.7109375" style="37" customWidth="1"/>
    <col min="10" max="10" width="13.140625" style="50" customWidth="1"/>
    <col min="11" max="11" width="11.140625" style="50" customWidth="1"/>
    <col min="12" max="16" width="11.140625" style="39" customWidth="1"/>
    <col min="17" max="16384" width="16.421875" style="39" customWidth="1"/>
  </cols>
  <sheetData>
    <row r="1" spans="1:11" ht="20.2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38" t="s">
        <v>54</v>
      </c>
      <c r="K1" s="38">
        <f>VLOOKUP(month,месяцы!$A$1:$B$12,2,FALSE)</f>
        <v>3</v>
      </c>
    </row>
    <row r="2" spans="1:16" ht="16.5">
      <c r="A2" s="116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6"/>
      <c r="C2" s="116"/>
      <c r="D2" s="116"/>
      <c r="E2" s="116"/>
      <c r="F2" s="116"/>
      <c r="G2" s="40"/>
      <c r="H2" s="41"/>
      <c r="I2" s="42">
        <v>52870</v>
      </c>
      <c r="J2" s="38">
        <v>2024</v>
      </c>
      <c r="K2" s="38"/>
      <c r="L2" s="50"/>
      <c r="M2" s="50"/>
      <c r="N2" s="50"/>
      <c r="O2" s="50"/>
      <c r="P2" s="50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  <c r="M3" s="36"/>
      <c r="N3" s="36"/>
      <c r="O3" s="36"/>
      <c r="P3" s="36"/>
    </row>
    <row r="4" spans="1:16" s="110" customFormat="1" ht="26.25" customHeight="1">
      <c r="A4" s="5" t="s">
        <v>64</v>
      </c>
      <c r="B4" s="79">
        <v>35.30000000000001</v>
      </c>
      <c r="C4" s="75">
        <v>36.1</v>
      </c>
      <c r="D4" s="76">
        <f>_xlfn.IFERROR(G4/B4*1000,0)</f>
        <v>52915.01416430594</v>
      </c>
      <c r="E4" s="77">
        <f>_xlfn.IFERROR(I4/C4/$K$1*1000,0)</f>
        <v>52885.503231763614</v>
      </c>
      <c r="F4" s="78">
        <f>_xlfn.IFERROR(E4/$I$2*100,0)</f>
        <v>100.02932330577569</v>
      </c>
      <c r="G4" s="75">
        <v>1867.9</v>
      </c>
      <c r="H4" s="75">
        <v>0.5</v>
      </c>
      <c r="I4" s="79">
        <v>5727.5</v>
      </c>
      <c r="J4" s="79">
        <v>0.5</v>
      </c>
      <c r="K4" s="53"/>
      <c r="L4" s="53"/>
      <c r="M4" s="53"/>
      <c r="N4" s="53"/>
      <c r="O4" s="53"/>
      <c r="P4" s="53"/>
    </row>
    <row r="5" spans="1:16" s="112" customFormat="1" ht="26.25" customHeight="1">
      <c r="A5" s="109" t="s">
        <v>45</v>
      </c>
      <c r="B5" s="70">
        <f>SUM(B4:B4)</f>
        <v>35.30000000000001</v>
      </c>
      <c r="C5" s="70">
        <f>SUM(C4:C4)</f>
        <v>36.1</v>
      </c>
      <c r="D5" s="70">
        <f>_xlfn.IFERROR(G5/B5*1000,0)</f>
        <v>52915.01416430594</v>
      </c>
      <c r="E5" s="70">
        <f>_xlfn.IFERROR(I5/C5/$K$1*1000,0)</f>
        <v>52885.503231763614</v>
      </c>
      <c r="F5" s="71">
        <f>_xlfn.IFERROR(E5/$I$2*100,0)</f>
        <v>100.02932330577569</v>
      </c>
      <c r="G5" s="70">
        <f>SUM(G4:G4)</f>
        <v>1867.9</v>
      </c>
      <c r="H5" s="70">
        <f>SUM(H4:H4)</f>
        <v>0.5</v>
      </c>
      <c r="I5" s="70">
        <f>SUM(I4:I4)</f>
        <v>5727.5</v>
      </c>
      <c r="J5" s="70">
        <f>SUM(J4:J4)</f>
        <v>0.5</v>
      </c>
      <c r="K5" s="46"/>
      <c r="L5" s="46"/>
      <c r="M5" s="46"/>
      <c r="N5" s="46"/>
      <c r="O5" s="111"/>
      <c r="P5" s="111"/>
    </row>
    <row r="6" spans="1:11" s="94" customFormat="1" ht="16.5">
      <c r="A6" s="105" t="s">
        <v>79</v>
      </c>
      <c r="B6" s="81">
        <v>14</v>
      </c>
      <c r="C6" s="82">
        <v>13</v>
      </c>
      <c r="D6" s="86">
        <f>_xlfn.IFERROR(G6/B6*1000,0)</f>
        <v>57521.428571428565</v>
      </c>
      <c r="E6" s="77">
        <f>_xlfn.IFERROR(I6/C6/$K$1*1000,0)</f>
        <v>58794.8717948718</v>
      </c>
      <c r="F6" s="85">
        <f>_xlfn.IFERROR(E6/$I$2*100,0)</f>
        <v>111.20649100599924</v>
      </c>
      <c r="G6" s="82">
        <v>805.3</v>
      </c>
      <c r="H6" s="82">
        <v>0</v>
      </c>
      <c r="I6" s="81">
        <v>2293</v>
      </c>
      <c r="J6" s="82">
        <v>0</v>
      </c>
      <c r="K6" s="37"/>
    </row>
    <row r="7" spans="1:11" s="94" customFormat="1" ht="16.5">
      <c r="A7" s="105" t="s">
        <v>80</v>
      </c>
      <c r="B7" s="81">
        <v>19</v>
      </c>
      <c r="C7" s="82">
        <v>19</v>
      </c>
      <c r="D7" s="86">
        <f aca="true" t="shared" si="0" ref="D7:D15">_xlfn.IFERROR(G7/B7*1000,0)</f>
        <v>62636.84210526315</v>
      </c>
      <c r="E7" s="77">
        <f aca="true" t="shared" si="1" ref="E7:E15">_xlfn.IFERROR(I7/C7/$K$1*1000,0)</f>
        <v>60991.22807017544</v>
      </c>
      <c r="F7" s="85">
        <f aca="true" t="shared" si="2" ref="F7:F15">_xlfn.IFERROR(E7/$I$2*100,0)</f>
        <v>115.36074913973036</v>
      </c>
      <c r="G7" s="82">
        <v>1190.1</v>
      </c>
      <c r="H7" s="82">
        <v>0</v>
      </c>
      <c r="I7" s="81">
        <v>3476.5</v>
      </c>
      <c r="J7" s="82">
        <v>0</v>
      </c>
      <c r="K7" s="37"/>
    </row>
    <row r="8" spans="1:11" s="94" customFormat="1" ht="30">
      <c r="A8" s="105" t="s">
        <v>81</v>
      </c>
      <c r="B8" s="81">
        <v>23</v>
      </c>
      <c r="C8" s="82">
        <v>22.7</v>
      </c>
      <c r="D8" s="86">
        <f t="shared" si="0"/>
        <v>54843.47826086957</v>
      </c>
      <c r="E8" s="77">
        <f t="shared" si="1"/>
        <v>53082.23201174744</v>
      </c>
      <c r="F8" s="85">
        <f t="shared" si="2"/>
        <v>100.40142237894352</v>
      </c>
      <c r="G8" s="82">
        <v>1261.4</v>
      </c>
      <c r="H8" s="82">
        <v>0</v>
      </c>
      <c r="I8" s="81">
        <v>3614.9</v>
      </c>
      <c r="J8" s="82">
        <v>0</v>
      </c>
      <c r="K8" s="37"/>
    </row>
    <row r="9" spans="1:11" s="94" customFormat="1" ht="16.5">
      <c r="A9" s="105" t="s">
        <v>82</v>
      </c>
      <c r="B9" s="81">
        <v>11</v>
      </c>
      <c r="C9" s="82">
        <v>11</v>
      </c>
      <c r="D9" s="86">
        <f t="shared" si="0"/>
        <v>55327.27272727273</v>
      </c>
      <c r="E9" s="77">
        <f t="shared" si="1"/>
        <v>54515.151515151505</v>
      </c>
      <c r="F9" s="85">
        <f t="shared" si="2"/>
        <v>103.11169191441556</v>
      </c>
      <c r="G9" s="82">
        <v>608.6</v>
      </c>
      <c r="H9" s="82">
        <v>0</v>
      </c>
      <c r="I9" s="81">
        <v>1799</v>
      </c>
      <c r="J9" s="82">
        <v>0</v>
      </c>
      <c r="K9" s="37"/>
    </row>
    <row r="10" spans="1:11" s="94" customFormat="1" ht="16.5">
      <c r="A10" s="105" t="s">
        <v>83</v>
      </c>
      <c r="B10" s="81">
        <v>18</v>
      </c>
      <c r="C10" s="82">
        <v>17.7</v>
      </c>
      <c r="D10" s="86">
        <f t="shared" si="0"/>
        <v>62455.555555555555</v>
      </c>
      <c r="E10" s="77">
        <f t="shared" si="1"/>
        <v>57996.233521657254</v>
      </c>
      <c r="F10" s="85">
        <f t="shared" si="2"/>
        <v>109.69592116825658</v>
      </c>
      <c r="G10" s="82">
        <v>1124.2</v>
      </c>
      <c r="H10" s="82">
        <v>0</v>
      </c>
      <c r="I10" s="81">
        <v>3079.6</v>
      </c>
      <c r="J10" s="82">
        <v>0</v>
      </c>
      <c r="K10" s="37"/>
    </row>
    <row r="11" spans="1:11" s="94" customFormat="1" ht="16.5">
      <c r="A11" s="105" t="s">
        <v>84</v>
      </c>
      <c r="B11" s="81">
        <v>19.6</v>
      </c>
      <c r="C11" s="82">
        <v>18.9</v>
      </c>
      <c r="D11" s="86">
        <f t="shared" si="0"/>
        <v>60964.28571428572</v>
      </c>
      <c r="E11" s="77">
        <f t="shared" si="1"/>
        <v>60204.58553791888</v>
      </c>
      <c r="F11" s="85">
        <f t="shared" si="2"/>
        <v>113.87286842806672</v>
      </c>
      <c r="G11" s="82">
        <v>1194.9</v>
      </c>
      <c r="H11" s="82">
        <v>0</v>
      </c>
      <c r="I11" s="81">
        <v>3413.6</v>
      </c>
      <c r="J11" s="82">
        <v>0</v>
      </c>
      <c r="K11" s="37"/>
    </row>
    <row r="12" spans="1:11" s="94" customFormat="1" ht="16.5">
      <c r="A12" s="105" t="s">
        <v>85</v>
      </c>
      <c r="B12" s="81">
        <v>13</v>
      </c>
      <c r="C12" s="82">
        <v>12.7</v>
      </c>
      <c r="D12" s="86">
        <f t="shared" si="0"/>
        <v>54307.692307692305</v>
      </c>
      <c r="E12" s="77">
        <f t="shared" si="1"/>
        <v>52913.38582677165</v>
      </c>
      <c r="F12" s="85">
        <f t="shared" si="2"/>
        <v>100.08206133302753</v>
      </c>
      <c r="G12" s="82">
        <v>706</v>
      </c>
      <c r="H12" s="82">
        <v>0</v>
      </c>
      <c r="I12" s="81">
        <v>2016</v>
      </c>
      <c r="J12" s="82">
        <v>0</v>
      </c>
      <c r="K12" s="37"/>
    </row>
    <row r="13" spans="1:11" s="94" customFormat="1" ht="16.5">
      <c r="A13" s="105" t="s">
        <v>86</v>
      </c>
      <c r="B13" s="81">
        <v>19.7</v>
      </c>
      <c r="C13" s="82">
        <v>21.7</v>
      </c>
      <c r="D13" s="86">
        <f t="shared" si="0"/>
        <v>59060.91370558376</v>
      </c>
      <c r="E13" s="77">
        <f t="shared" si="1"/>
        <v>66133.6405529954</v>
      </c>
      <c r="F13" s="85">
        <f t="shared" si="2"/>
        <v>125.08727170984568</v>
      </c>
      <c r="G13" s="82">
        <v>1163.5</v>
      </c>
      <c r="H13" s="82">
        <v>0</v>
      </c>
      <c r="I13" s="81">
        <v>4305.3</v>
      </c>
      <c r="J13" s="82">
        <v>0</v>
      </c>
      <c r="K13" s="37"/>
    </row>
    <row r="14" spans="1:11" s="94" customFormat="1" ht="16.5">
      <c r="A14" s="105" t="s">
        <v>87</v>
      </c>
      <c r="B14" s="81">
        <v>12</v>
      </c>
      <c r="C14" s="82">
        <v>11.9</v>
      </c>
      <c r="D14" s="86">
        <f t="shared" si="0"/>
        <v>48883.333333333336</v>
      </c>
      <c r="E14" s="77">
        <f>_xlfn.IFERROR(I14/C14/$K$1*1000,0)</f>
        <v>53675.0700280112</v>
      </c>
      <c r="F14" s="85">
        <f>_xlfn.IFERROR(E14/$I$2*100,0)</f>
        <v>101.52273506338415</v>
      </c>
      <c r="G14" s="82">
        <v>586.6</v>
      </c>
      <c r="H14" s="82">
        <v>0</v>
      </c>
      <c r="I14" s="81">
        <v>1916.2</v>
      </c>
      <c r="J14" s="82">
        <v>0</v>
      </c>
      <c r="K14" s="37"/>
    </row>
    <row r="15" spans="1:11" s="94" customFormat="1" ht="16.5">
      <c r="A15" s="105" t="s">
        <v>88</v>
      </c>
      <c r="B15" s="81">
        <v>18</v>
      </c>
      <c r="C15" s="82">
        <v>17.7</v>
      </c>
      <c r="D15" s="86">
        <f t="shared" si="0"/>
        <v>55677.777777777774</v>
      </c>
      <c r="E15" s="77">
        <f t="shared" si="1"/>
        <v>53753.295668549916</v>
      </c>
      <c r="F15" s="85">
        <f t="shared" si="2"/>
        <v>101.67069352856046</v>
      </c>
      <c r="G15" s="82">
        <v>1002.2</v>
      </c>
      <c r="H15" s="82">
        <v>0</v>
      </c>
      <c r="I15" s="81">
        <v>2854.3</v>
      </c>
      <c r="J15" s="82">
        <v>0</v>
      </c>
      <c r="K15" s="37"/>
    </row>
    <row r="16" spans="1:11" s="94" customFormat="1" ht="16.5">
      <c r="A16" s="72" t="s">
        <v>46</v>
      </c>
      <c r="B16" s="70">
        <f>SUM(B6:B15)</f>
        <v>167.29999999999998</v>
      </c>
      <c r="C16" s="70">
        <f>SUM(C6:C15)</f>
        <v>166.3</v>
      </c>
      <c r="D16" s="70">
        <f>_xlfn.IFERROR(G16/B16*1000,0)</f>
        <v>57637.77644949195</v>
      </c>
      <c r="E16" s="70">
        <f>_xlfn.IFERROR(I16/C16/$K$1*1000,0)</f>
        <v>57663.66005211465</v>
      </c>
      <c r="F16" s="88">
        <f>_xlfn.IFERROR(E16/$I$2*100,0)</f>
        <v>109.06688112751021</v>
      </c>
      <c r="G16" s="70">
        <f>SUM(G6:G15)</f>
        <v>9642.800000000001</v>
      </c>
      <c r="H16" s="70">
        <f>SUM(H6:H15)</f>
        <v>0</v>
      </c>
      <c r="I16" s="70">
        <f>SUM(I6:I15)</f>
        <v>28768.399999999998</v>
      </c>
      <c r="J16" s="70">
        <f>SUM(J6:J15)</f>
        <v>0</v>
      </c>
      <c r="K16" s="37"/>
    </row>
    <row r="17" spans="1:11" s="94" customFormat="1" ht="16.5">
      <c r="A17" s="72" t="s">
        <v>47</v>
      </c>
      <c r="B17" s="70">
        <f>B5+B16</f>
        <v>202.6</v>
      </c>
      <c r="C17" s="70">
        <f>C5+C16</f>
        <v>202.4</v>
      </c>
      <c r="D17" s="70">
        <f>_xlfn.IFERROR(G17/B17*1000,0)</f>
        <v>56814.90621915104</v>
      </c>
      <c r="E17" s="70">
        <f>_xlfn.IFERROR(I17/C17/$K$1*1000,0)</f>
        <v>56811.429512516464</v>
      </c>
      <c r="F17" s="88">
        <f>_xlfn.IFERROR(E17/$I$2*100,0)</f>
        <v>107.45494517215144</v>
      </c>
      <c r="G17" s="70">
        <f>G5+G16</f>
        <v>11510.7</v>
      </c>
      <c r="H17" s="70">
        <f>H5+H16</f>
        <v>0.5</v>
      </c>
      <c r="I17" s="70">
        <f>I5+I16</f>
        <v>34495.899999999994</v>
      </c>
      <c r="J17" s="70">
        <f>J5+J16</f>
        <v>0.5</v>
      </c>
      <c r="K17" s="37"/>
    </row>
    <row r="18" spans="1:11" s="94" customFormat="1" ht="50.25" thickBot="1">
      <c r="A18" s="58" t="s">
        <v>89</v>
      </c>
      <c r="B18" s="98">
        <v>42</v>
      </c>
      <c r="C18" s="98">
        <v>42.2</v>
      </c>
      <c r="D18" s="99">
        <f>_xlfn.IFERROR(G18/B18*1000,0)</f>
        <v>56921.428571428565</v>
      </c>
      <c r="E18" s="99">
        <f>_xlfn.IFERROR(I18/C18/$K$1*1000,0)</f>
        <v>54659.55766192732</v>
      </c>
      <c r="F18" s="98">
        <f>_xlfn.IFERROR(E18/$I$2*100,0)</f>
        <v>103.38482629454762</v>
      </c>
      <c r="G18" s="98">
        <v>2390.7</v>
      </c>
      <c r="H18" s="98">
        <v>0</v>
      </c>
      <c r="I18" s="98">
        <v>6919.9</v>
      </c>
      <c r="J18" s="98">
        <v>0</v>
      </c>
      <c r="K18" s="37"/>
    </row>
    <row r="19" spans="1:11" s="94" customFormat="1" ht="33.75" thickBot="1">
      <c r="A19" s="60" t="s">
        <v>90</v>
      </c>
      <c r="B19" s="106">
        <f>B17+B18</f>
        <v>244.6</v>
      </c>
      <c r="C19" s="106">
        <f>C17+C18</f>
        <v>244.60000000000002</v>
      </c>
      <c r="D19" s="107">
        <f>_xlfn.IFERROR(G19/B19*1000,0)</f>
        <v>56833.19705641865</v>
      </c>
      <c r="E19" s="107">
        <f>_xlfn.IFERROR(I19/C19/$K$1*1000,0)</f>
        <v>56440.1744344508</v>
      </c>
      <c r="F19" s="108">
        <f>E19/$I$2*100</f>
        <v>106.75274150643237</v>
      </c>
      <c r="G19" s="106">
        <f>G17+G18</f>
        <v>13901.400000000001</v>
      </c>
      <c r="H19" s="106">
        <f>H17+H18</f>
        <v>0.5</v>
      </c>
      <c r="I19" s="106">
        <f>I17+I18</f>
        <v>41415.799999999996</v>
      </c>
      <c r="J19" s="106">
        <f>J17+J18</f>
        <v>0.5</v>
      </c>
      <c r="K19" s="37"/>
    </row>
    <row r="21" spans="1:10" ht="105">
      <c r="A21" s="32" t="s">
        <v>5</v>
      </c>
      <c r="B21" s="31" t="s">
        <v>41</v>
      </c>
      <c r="C21" s="31" t="s">
        <v>42</v>
      </c>
      <c r="D21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(март)</v>
      </c>
      <c r="E21" s="32" t="str">
        <f>"Средняя заработная плата за "&amp;year&amp;" год"</f>
        <v>Средняя заработная плата за 2024 год</v>
      </c>
      <c r="F21" s="33" t="s">
        <v>0</v>
      </c>
      <c r="G21" s="32" t="s">
        <v>43</v>
      </c>
      <c r="H21" s="32" t="s">
        <v>44</v>
      </c>
      <c r="I21" s="32" t="s">
        <v>1</v>
      </c>
      <c r="J21" s="32" t="s">
        <v>44</v>
      </c>
    </row>
    <row r="22" spans="1:10" ht="66">
      <c r="A22" s="58" t="s">
        <v>91</v>
      </c>
      <c r="B22" s="96">
        <v>32.5</v>
      </c>
      <c r="C22" s="96">
        <v>32</v>
      </c>
      <c r="D22" s="97">
        <f>_xlfn.IFERROR(G22/B22*1000,0)</f>
        <v>79221.53846153845</v>
      </c>
      <c r="E22" s="97">
        <f>_xlfn.IFERROR(I22/C22/$K$1*1000,0)</f>
        <v>78832.29166666667</v>
      </c>
      <c r="F22" s="96">
        <f>_xlfn.IFERROR(E22/$I$2*100,0)</f>
        <v>149.1059044196457</v>
      </c>
      <c r="G22" s="96">
        <v>2574.7</v>
      </c>
      <c r="H22" s="96">
        <v>8</v>
      </c>
      <c r="I22" s="96">
        <v>7567.900000000001</v>
      </c>
      <c r="J22" s="96">
        <v>34</v>
      </c>
    </row>
  </sheetData>
  <sheetProtection/>
  <mergeCells count="2">
    <mergeCell ref="A1:I1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64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52</v>
      </c>
      <c r="B1">
        <v>1</v>
      </c>
    </row>
    <row r="2" spans="1:2" ht="15">
      <c r="A2" t="s">
        <v>53</v>
      </c>
      <c r="B2">
        <v>2</v>
      </c>
    </row>
    <row r="3" spans="1:2" ht="15">
      <c r="A3" t="s">
        <v>54</v>
      </c>
      <c r="B3">
        <v>3</v>
      </c>
    </row>
    <row r="4" spans="1:2" ht="15">
      <c r="A4" t="s">
        <v>55</v>
      </c>
      <c r="B4">
        <v>4</v>
      </c>
    </row>
    <row r="5" spans="1:2" ht="15">
      <c r="A5" t="s">
        <v>56</v>
      </c>
      <c r="B5">
        <v>5</v>
      </c>
    </row>
    <row r="6" spans="1:2" ht="15">
      <c r="A6" t="s">
        <v>57</v>
      </c>
      <c r="B6">
        <v>6</v>
      </c>
    </row>
    <row r="7" spans="1:2" ht="15">
      <c r="A7" t="s">
        <v>58</v>
      </c>
      <c r="B7">
        <v>7</v>
      </c>
    </row>
    <row r="8" spans="1:2" ht="15">
      <c r="A8" t="s">
        <v>59</v>
      </c>
      <c r="B8">
        <v>8</v>
      </c>
    </row>
    <row r="9" spans="1:2" ht="15">
      <c r="A9" t="s">
        <v>60</v>
      </c>
      <c r="B9">
        <v>9</v>
      </c>
    </row>
    <row r="10" spans="1:2" ht="15">
      <c r="A10" t="s">
        <v>61</v>
      </c>
      <c r="B10">
        <v>10</v>
      </c>
    </row>
    <row r="11" spans="1:2" ht="15">
      <c r="A11" t="s">
        <v>62</v>
      </c>
      <c r="B11">
        <v>11</v>
      </c>
    </row>
    <row r="12" spans="1:2" ht="15">
      <c r="A12" t="s">
        <v>63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2024-04-09T05:37:47Z</dcterms:modified>
  <cp:category/>
  <cp:version/>
  <cp:contentType/>
  <cp:contentStatus/>
</cp:coreProperties>
</file>