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4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'ВРАЧИ'!$A$1:$J$45</definedName>
    <definedName name="_xlnm.Print_Area" localSheetId="2">'ММП'!$A$1:$J$44</definedName>
    <definedName name="_xlnm.Print_Area" localSheetId="4">'Пед.раб'!$A$1:$J$22</definedName>
    <definedName name="_xlnm.Print_Area" localSheetId="1">'СМП'!$A$1:$J$45</definedName>
    <definedName name="_xlnm.Print_Area" localSheetId="3">'Соц.раб'!$A$1:$J$48</definedName>
  </definedNames>
  <calcPr fullCalcOnLoad="1"/>
</workbook>
</file>

<file path=xl/sharedStrings.xml><?xml version="1.0" encoding="utf-8"?>
<sst xmlns="http://schemas.openxmlformats.org/spreadsheetml/2006/main" count="295" uniqueCount="94">
  <si>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</si>
  <si>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</si>
  <si>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</si>
  <si>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</si>
  <si>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</si>
  <si>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</si>
  <si>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</si>
  <si>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</si>
  <si>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</si>
  <si>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</si>
  <si>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</si>
  <si>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</si>
  <si>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</si>
  <si>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</si>
  <si>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</si>
  <si>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</si>
  <si>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</si>
  <si>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</si>
  <si>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</si>
  <si>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</si>
  <si>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</si>
  <si>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</si>
  <si>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</si>
  <si>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</si>
  <si>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</si>
  <si>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</si>
  <si>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</si>
  <si>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</si>
  <si>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</si>
  <si>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</si>
  <si>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</si>
  <si>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</si>
  <si>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</si>
  <si>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</si>
  <si>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</si>
  <si>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</si>
  <si>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</si>
  <si>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</si>
  <si>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</si>
  <si>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</si>
  <si>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</si>
  <si>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</si>
  <si>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</si>
  <si>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</si>
  <si>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</si>
  <si>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</si>
  <si>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</si>
  <si>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</si>
  <si>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</si>
  <si>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</si>
  <si>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</si>
  <si>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</si>
  <si>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</si>
  <si>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</si>
  <si>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</si>
  <si>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</si>
  <si>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</si>
  <si>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</si>
  <si>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</si>
  <si>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</si>
  <si>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</si>
  <si>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</si>
  <si>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</si>
  <si>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</si>
  <si>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</si>
  <si>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</si>
  <si>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Фонд оплаты труда за отчетный месяц, тыс. руб. всего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</si>
  <si>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</si>
  <si>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</si>
  <si>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</si>
  <si>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</si>
  <si>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</si>
  <si>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</si>
  <si>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</si>
  <si>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</si>
  <si>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</si>
  <si>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ГАНПОУ ЛО «МЦ СиТИ»</t>
  </si>
  <si>
    <t>ЛОГБУ "Будогощский ДМ"</t>
  </si>
  <si>
    <t>ЛОГБУ "Кировский ДРП"</t>
  </si>
  <si>
    <t>ЛОГБУ "Гатчинский ДРП"</t>
  </si>
  <si>
    <t>СОЦ. РАБОТНИКИ КОМИТЕТА ПО ЗДРАВООХРАНЕНИЮ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</si>
  <si>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</si>
  <si>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</si>
  <si>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</si>
  <si>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</si>
  <si>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</si>
  <si>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</si>
  <si>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</si>
  <si>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</si>
  <si>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</si>
  <si>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</si>
  <si>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</si>
  <si>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ВСЕГО по отраслевому показателю</t>
  </si>
  <si>
    <t>ПЕД. РАБОТНИКИ ГАНПОУ ЛО «МЦ СиТИ», не относящиеся к отраслевому показателю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</si>
</sst>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0" xfId="0" applyNumberFormat="1" applyFont="1" applyFill="1" applyBorder="1" applyAlignment="1">
      <alignment horizont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6" borderId="24" xfId="0" applyNumberFormat="1" applyFont="1" applyFill="1" applyBorder="1" applyAlignment="1">
      <alignment horizontal="center" vertical="center" wrapText="1"/>
    </xf>
    <xf numFmtId="4" fontId="27" fillId="56" borderId="24" xfId="107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0" fontId="2" fillId="0" borderId="19" xfId="94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1" xfId="94" applyFont="1" applyFill="1" applyBorder="1" applyAlignment="1">
      <alignment horizontal="left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4" fontId="27" fillId="0" borderId="19" xfId="114" applyNumberFormat="1" applyFont="1" applyFill="1" applyBorder="1" applyAlignment="1">
      <alignment horizontal="center" vertical="center" wrapText="1"/>
    </xf>
    <xf numFmtId="4" fontId="27" fillId="0" borderId="19" xfId="107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4" fontId="27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vertical="center" wrapText="1"/>
    </xf>
    <xf numFmtId="4" fontId="27" fillId="0" borderId="0" xfId="114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4" fontId="22" fillId="0" borderId="0" xfId="114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1" fillId="0" borderId="19" xfId="107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0" fontId="27" fillId="55" borderId="19" xfId="0" applyNumberFormat="1" applyFont="1" applyFill="1" applyBorder="1" applyAlignment="1">
      <alignment horizontal="left" vertical="center" wrapText="1"/>
    </xf>
    <xf numFmtId="4" fontId="27" fillId="55" borderId="0" xfId="114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Alignment="1">
      <alignment wrapText="1"/>
    </xf>
    <xf numFmtId="4" fontId="22" fillId="55" borderId="0" xfId="0" applyNumberFormat="1" applyFont="1" applyFill="1" applyAlignment="1">
      <alignment wrapText="1"/>
    </xf>
    <xf numFmtId="0" fontId="28" fillId="55" borderId="19" xfId="0" applyNumberFormat="1" applyFont="1" applyFill="1" applyBorder="1" applyAlignment="1">
      <alignment horizontal="left" vertic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  <xf numFmtId="4" fontId="27" fillId="56" borderId="24" xfId="114" applyNumberFormat="1" applyFont="1" applyFill="1" applyBorder="1" applyAlignment="1">
      <alignment horizontal="center" vertical="center" wrapText="1"/>
    </xf>
    <xf numFmtId="4" fontId="29" fillId="12" borderId="19" xfId="0" applyNumberFormat="1" applyFont="1" applyFill="1" applyBorder="1" applyAlignment="1">
      <alignment horizontal="center" vertical="center" wrapText="1"/>
    </xf>
    <xf numFmtId="4" fontId="29" fillId="12" borderId="19" xfId="114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9" fillId="56" borderId="24" xfId="0" applyNumberFormat="1" applyFont="1" applyFill="1" applyBorder="1" applyAlignment="1">
      <alignment horizontal="center" vertical="center" wrapText="1"/>
    </xf>
    <xf numFmtId="4" fontId="29" fillId="56" borderId="24" xfId="114" applyNumberFormat="1" applyFont="1" applyFill="1" applyBorder="1" applyAlignment="1">
      <alignment horizontal="center" vertical="center" wrapText="1"/>
    </xf>
    <xf numFmtId="4" fontId="29" fillId="56" borderId="24" xfId="107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M14" sqref="M14"/>
    </sheetView>
  </sheetViews>
  <sheetFormatPr defaultColWidth="9.140625" defaultRowHeight="15"/>
  <cols>
    <col min="1" max="1" width="35.8515625" style="35" customWidth="1"/>
    <col min="2" max="2" width="19.140625" style="37" customWidth="1"/>
    <col min="3" max="3" width="18.7109375" style="53" customWidth="1"/>
    <col min="4" max="4" width="18.7109375" style="37" customWidth="1"/>
    <col min="5" max="5" width="13.00390625" style="37" customWidth="1"/>
    <col min="6" max="6" width="18.7109375" style="51" customWidth="1"/>
    <col min="7" max="7" width="12.57421875" style="37" customWidth="1"/>
    <col min="8" max="8" width="13.7109375" style="37" customWidth="1"/>
    <col min="9" max="9" width="15.8515625" style="37" customWidth="1"/>
    <col min="10" max="10" width="13.8515625" style="37" customWidth="1"/>
    <col min="11" max="16384" width="9.140625" style="39" customWidth="1"/>
  </cols>
  <sheetData>
    <row r="1" spans="1:11" ht="22.5" customHeight="1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38" t="s">
        <v>53</v>
      </c>
      <c r="K1" s="38">
        <f>VLOOKUP(month,месяцы!$A$1:$B$12,2,FALSE)</f>
        <v>1</v>
      </c>
    </row>
    <row r="2" spans="1:10" ht="19.5" customHeight="1">
      <c r="A2" s="11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9"/>
      <c r="C2" s="119"/>
      <c r="D2" s="119"/>
      <c r="E2" s="119"/>
      <c r="F2" s="119"/>
      <c r="G2" s="40"/>
      <c r="H2" s="41"/>
      <c r="I2" s="42">
        <v>52870</v>
      </c>
      <c r="J2" s="38">
        <v>2024</v>
      </c>
    </row>
    <row r="3" spans="1:10" ht="94.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66</v>
      </c>
      <c r="H3" s="32" t="s">
        <v>44</v>
      </c>
      <c r="I3" s="32" t="s">
        <v>1</v>
      </c>
      <c r="J3" s="32" t="s">
        <v>44</v>
      </c>
    </row>
    <row r="4" spans="1:13" s="76" customFormat="1" ht="21" customHeight="1">
      <c r="A4" s="43" t="s">
        <v>77</v>
      </c>
      <c r="B4" s="85">
        <v>3</v>
      </c>
      <c r="C4" s="86">
        <v>3</v>
      </c>
      <c r="D4" s="87">
        <f>_xlfn.IFERROR(G4/B4*1000,0)</f>
        <v>103233.33333333333</v>
      </c>
      <c r="E4" s="87">
        <f>_xlfn.IFERROR(I4/C4/$K$1*1000,0)</f>
        <v>103233.33333333333</v>
      </c>
      <c r="F4" s="88">
        <f>_xlfn.IFERROR(E4/$I$2*100,0)</f>
        <v>195.25881091986633</v>
      </c>
      <c r="G4" s="86">
        <v>309.7</v>
      </c>
      <c r="H4" s="86">
        <v>0</v>
      </c>
      <c r="I4" s="89">
        <v>309.7</v>
      </c>
      <c r="J4" s="89"/>
      <c r="K4" s="75"/>
      <c r="M4" s="75"/>
    </row>
    <row r="5" spans="1:13" s="76" customFormat="1" ht="21" customHeight="1">
      <c r="A5" s="43" t="s">
        <v>3</v>
      </c>
      <c r="B5" s="85">
        <v>0</v>
      </c>
      <c r="C5" s="86"/>
      <c r="D5" s="87">
        <f aca="true" t="shared" si="0" ref="D5:D20">_xlfn.IFERROR(G5/B5*1000,0)</f>
        <v>0</v>
      </c>
      <c r="E5" s="87">
        <f aca="true" t="shared" si="1" ref="E5:E20">_xlfn.IFERROR(I5/C5/$K$1*1000,0)</f>
        <v>0</v>
      </c>
      <c r="F5" s="88">
        <f aca="true" t="shared" si="2" ref="F5:F20">_xlfn.IFERROR(E5/$I$2*100,0)</f>
        <v>0</v>
      </c>
      <c r="G5" s="86">
        <v>0</v>
      </c>
      <c r="H5" s="86">
        <v>0</v>
      </c>
      <c r="I5" s="89"/>
      <c r="J5" s="89"/>
      <c r="K5" s="75"/>
      <c r="M5" s="75"/>
    </row>
    <row r="6" spans="1:13" s="76" customFormat="1" ht="21" customHeight="1">
      <c r="A6" s="43" t="s">
        <v>4</v>
      </c>
      <c r="B6" s="85">
        <v>1.5</v>
      </c>
      <c r="C6" s="86">
        <v>1.5</v>
      </c>
      <c r="D6" s="87">
        <f t="shared" si="0"/>
        <v>105733.33333333333</v>
      </c>
      <c r="E6" s="87">
        <f t="shared" si="1"/>
        <v>105733.33333333333</v>
      </c>
      <c r="F6" s="88">
        <f t="shared" si="2"/>
        <v>199.9873904545741</v>
      </c>
      <c r="G6" s="86">
        <v>158.6</v>
      </c>
      <c r="H6" s="86">
        <v>0</v>
      </c>
      <c r="I6" s="89">
        <v>158.6</v>
      </c>
      <c r="J6" s="89"/>
      <c r="K6" s="75"/>
      <c r="M6" s="75"/>
    </row>
    <row r="7" spans="1:13" s="76" customFormat="1" ht="21" customHeight="1">
      <c r="A7" s="43" t="s">
        <v>6</v>
      </c>
      <c r="B7" s="85">
        <v>2</v>
      </c>
      <c r="C7" s="86">
        <v>2</v>
      </c>
      <c r="D7" s="87">
        <f t="shared" si="0"/>
        <v>106150</v>
      </c>
      <c r="E7" s="87">
        <f t="shared" si="1"/>
        <v>106150</v>
      </c>
      <c r="F7" s="88">
        <f t="shared" si="2"/>
        <v>200.77548704369207</v>
      </c>
      <c r="G7" s="86">
        <v>212.3</v>
      </c>
      <c r="H7" s="86">
        <v>0</v>
      </c>
      <c r="I7" s="89">
        <v>212.3</v>
      </c>
      <c r="J7" s="89"/>
      <c r="K7" s="75"/>
      <c r="M7" s="75"/>
    </row>
    <row r="8" spans="1:13" s="76" customFormat="1" ht="16.5">
      <c r="A8" s="43" t="s">
        <v>7</v>
      </c>
      <c r="B8" s="89">
        <v>1</v>
      </c>
      <c r="C8" s="86">
        <v>1</v>
      </c>
      <c r="D8" s="87">
        <f t="shared" si="0"/>
        <v>105740</v>
      </c>
      <c r="E8" s="87">
        <f t="shared" si="1"/>
        <v>105740</v>
      </c>
      <c r="F8" s="88">
        <f t="shared" si="2"/>
        <v>200</v>
      </c>
      <c r="G8" s="86">
        <v>105.74</v>
      </c>
      <c r="H8" s="86">
        <v>6.31</v>
      </c>
      <c r="I8" s="89">
        <v>105.74</v>
      </c>
      <c r="J8" s="89">
        <v>6.31</v>
      </c>
      <c r="K8" s="75"/>
      <c r="M8" s="75"/>
    </row>
    <row r="9" spans="1:13" s="77" customFormat="1" ht="16.5">
      <c r="A9" s="43" t="s">
        <v>79</v>
      </c>
      <c r="B9" s="89">
        <v>5.7</v>
      </c>
      <c r="C9" s="86">
        <v>5.7</v>
      </c>
      <c r="D9" s="87">
        <f t="shared" si="0"/>
        <v>104863.15789473684</v>
      </c>
      <c r="E9" s="87">
        <f t="shared" si="1"/>
        <v>104863.15789473684</v>
      </c>
      <c r="F9" s="88">
        <f t="shared" si="2"/>
        <v>198.34151294635302</v>
      </c>
      <c r="G9" s="86">
        <v>597.72</v>
      </c>
      <c r="H9" s="86">
        <v>10</v>
      </c>
      <c r="I9" s="89">
        <v>597.72</v>
      </c>
      <c r="J9" s="89">
        <v>10</v>
      </c>
      <c r="K9" s="75"/>
      <c r="M9" s="75"/>
    </row>
    <row r="10" spans="1:13" s="76" customFormat="1" ht="16.5">
      <c r="A10" s="43" t="s">
        <v>9</v>
      </c>
      <c r="B10" s="89">
        <v>1</v>
      </c>
      <c r="C10" s="86">
        <v>1</v>
      </c>
      <c r="D10" s="87">
        <f t="shared" si="0"/>
        <v>115200</v>
      </c>
      <c r="E10" s="87">
        <f t="shared" si="1"/>
        <v>115200</v>
      </c>
      <c r="F10" s="88">
        <f t="shared" si="2"/>
        <v>217.89294495933422</v>
      </c>
      <c r="G10" s="86">
        <v>115.2</v>
      </c>
      <c r="H10" s="86">
        <v>3.3</v>
      </c>
      <c r="I10" s="89">
        <v>115.2</v>
      </c>
      <c r="J10" s="89">
        <v>3.3</v>
      </c>
      <c r="K10" s="75"/>
      <c r="M10" s="75"/>
    </row>
    <row r="11" spans="1:13" s="76" customFormat="1" ht="17.25" customHeight="1">
      <c r="A11" s="43" t="s">
        <v>10</v>
      </c>
      <c r="B11" s="89">
        <v>0.7</v>
      </c>
      <c r="C11" s="86">
        <v>0.7</v>
      </c>
      <c r="D11" s="87">
        <f t="shared" si="0"/>
        <v>105714.28571428572</v>
      </c>
      <c r="E11" s="87">
        <f t="shared" si="1"/>
        <v>105714.28571428572</v>
      </c>
      <c r="F11" s="88">
        <f t="shared" si="2"/>
        <v>199.95136318192874</v>
      </c>
      <c r="G11" s="86">
        <v>74</v>
      </c>
      <c r="H11" s="86">
        <v>0</v>
      </c>
      <c r="I11" s="89">
        <v>74</v>
      </c>
      <c r="J11" s="89"/>
      <c r="K11" s="75"/>
      <c r="M11" s="75"/>
    </row>
    <row r="12" spans="1:13" s="77" customFormat="1" ht="16.5">
      <c r="A12" s="34" t="s">
        <v>11</v>
      </c>
      <c r="B12" s="91">
        <v>1.5</v>
      </c>
      <c r="C12" s="86">
        <v>1.5</v>
      </c>
      <c r="D12" s="87">
        <f t="shared" si="0"/>
        <v>105753.33333333333</v>
      </c>
      <c r="E12" s="87">
        <f t="shared" si="1"/>
        <v>105753.33333333333</v>
      </c>
      <c r="F12" s="88">
        <f t="shared" si="2"/>
        <v>200.02521909085175</v>
      </c>
      <c r="G12" s="86">
        <v>158.63</v>
      </c>
      <c r="H12" s="86">
        <v>0</v>
      </c>
      <c r="I12" s="89">
        <v>158.63</v>
      </c>
      <c r="J12" s="89"/>
      <c r="K12" s="75"/>
      <c r="M12" s="75"/>
    </row>
    <row r="13" spans="1:13" s="78" customFormat="1" ht="16.5">
      <c r="A13" s="43" t="s">
        <v>78</v>
      </c>
      <c r="B13" s="89">
        <v>4.5</v>
      </c>
      <c r="C13" s="86">
        <v>4.5</v>
      </c>
      <c r="D13" s="87">
        <f t="shared" si="0"/>
        <v>105740</v>
      </c>
      <c r="E13" s="87">
        <f t="shared" si="1"/>
        <v>105740</v>
      </c>
      <c r="F13" s="88">
        <f t="shared" si="2"/>
        <v>200</v>
      </c>
      <c r="G13" s="86">
        <v>475.83</v>
      </c>
      <c r="H13" s="86">
        <v>0</v>
      </c>
      <c r="I13" s="89">
        <v>475.83</v>
      </c>
      <c r="J13" s="89"/>
      <c r="K13" s="75"/>
      <c r="M13" s="75"/>
    </row>
    <row r="14" spans="1:13" s="77" customFormat="1" ht="37.5" customHeight="1">
      <c r="A14" s="34" t="s">
        <v>13</v>
      </c>
      <c r="B14" s="91">
        <v>4</v>
      </c>
      <c r="C14" s="86">
        <v>4</v>
      </c>
      <c r="D14" s="87">
        <f>_xlfn.IFERROR(G14/B14*1000,0)</f>
        <v>105750</v>
      </c>
      <c r="E14" s="87">
        <f t="shared" si="1"/>
        <v>105750</v>
      </c>
      <c r="F14" s="88">
        <f t="shared" si="2"/>
        <v>200.01891431813883</v>
      </c>
      <c r="G14" s="86">
        <v>423</v>
      </c>
      <c r="H14" s="86">
        <v>0</v>
      </c>
      <c r="I14" s="89">
        <v>423</v>
      </c>
      <c r="J14" s="89"/>
      <c r="K14" s="75"/>
      <c r="M14" s="75"/>
    </row>
    <row r="15" spans="1:13" s="77" customFormat="1" ht="16.5">
      <c r="A15" s="43" t="s">
        <v>14</v>
      </c>
      <c r="B15" s="89">
        <v>2.5</v>
      </c>
      <c r="C15" s="86">
        <v>2.5</v>
      </c>
      <c r="D15" s="87">
        <f t="shared" si="0"/>
        <v>103120</v>
      </c>
      <c r="E15" s="87">
        <f t="shared" si="1"/>
        <v>103120</v>
      </c>
      <c r="F15" s="88">
        <f t="shared" si="2"/>
        <v>195.04444864762624</v>
      </c>
      <c r="G15" s="86">
        <v>257.8</v>
      </c>
      <c r="H15" s="86">
        <v>0</v>
      </c>
      <c r="I15" s="89">
        <v>257.8</v>
      </c>
      <c r="J15" s="89"/>
      <c r="K15" s="75"/>
      <c r="M15" s="75"/>
    </row>
    <row r="16" spans="1:13" s="77" customFormat="1" ht="16.5">
      <c r="A16" s="5" t="s">
        <v>65</v>
      </c>
      <c r="B16" s="89">
        <v>5.5</v>
      </c>
      <c r="C16" s="86">
        <v>5.5</v>
      </c>
      <c r="D16" s="87">
        <f t="shared" si="0"/>
        <v>105745.45454545454</v>
      </c>
      <c r="E16" s="87">
        <f t="shared" si="1"/>
        <v>105745.45454545454</v>
      </c>
      <c r="F16" s="88">
        <f t="shared" si="2"/>
        <v>200.010316900803</v>
      </c>
      <c r="G16" s="86">
        <v>581.6</v>
      </c>
      <c r="H16" s="86">
        <v>0</v>
      </c>
      <c r="I16" s="89">
        <v>581.6</v>
      </c>
      <c r="J16" s="89"/>
      <c r="K16" s="75"/>
      <c r="M16" s="75"/>
    </row>
    <row r="17" spans="1:13" s="77" customFormat="1" ht="16.5">
      <c r="A17" s="43" t="s">
        <v>67</v>
      </c>
      <c r="B17" s="89">
        <v>1</v>
      </c>
      <c r="C17" s="86">
        <v>1</v>
      </c>
      <c r="D17" s="87">
        <f t="shared" si="0"/>
        <v>105700</v>
      </c>
      <c r="E17" s="87">
        <f t="shared" si="1"/>
        <v>105700</v>
      </c>
      <c r="F17" s="88">
        <f t="shared" si="2"/>
        <v>199.9243427274447</v>
      </c>
      <c r="G17" s="86">
        <v>105.7</v>
      </c>
      <c r="H17" s="86">
        <v>0</v>
      </c>
      <c r="I17" s="89">
        <v>105.7</v>
      </c>
      <c r="J17" s="89"/>
      <c r="K17" s="75"/>
      <c r="M17" s="75"/>
    </row>
    <row r="18" spans="1:13" s="76" customFormat="1" ht="16.5">
      <c r="A18" s="43" t="s">
        <v>16</v>
      </c>
      <c r="B18" s="89">
        <v>0.75</v>
      </c>
      <c r="C18" s="86">
        <v>0.75</v>
      </c>
      <c r="D18" s="87">
        <f t="shared" si="0"/>
        <v>105746.66666666667</v>
      </c>
      <c r="E18" s="87">
        <f t="shared" si="1"/>
        <v>105746.66666666667</v>
      </c>
      <c r="F18" s="88">
        <f t="shared" si="2"/>
        <v>200.0126095454259</v>
      </c>
      <c r="G18" s="86">
        <v>79.31</v>
      </c>
      <c r="H18" s="86">
        <v>0</v>
      </c>
      <c r="I18" s="89">
        <v>79.31</v>
      </c>
      <c r="J18" s="89"/>
      <c r="K18" s="75"/>
      <c r="M18" s="75"/>
    </row>
    <row r="19" spans="1:13" s="76" customFormat="1" ht="16.5">
      <c r="A19" s="43" t="s">
        <v>17</v>
      </c>
      <c r="B19" s="89">
        <v>0</v>
      </c>
      <c r="C19" s="86"/>
      <c r="D19" s="87">
        <f t="shared" si="0"/>
        <v>0</v>
      </c>
      <c r="E19" s="87">
        <f t="shared" si="1"/>
        <v>0</v>
      </c>
      <c r="F19" s="88">
        <f t="shared" si="2"/>
        <v>0</v>
      </c>
      <c r="G19" s="86">
        <v>0</v>
      </c>
      <c r="H19" s="86">
        <v>0</v>
      </c>
      <c r="I19" s="89"/>
      <c r="J19" s="89"/>
      <c r="K19" s="75"/>
      <c r="M19" s="75"/>
    </row>
    <row r="20" spans="1:13" s="76" customFormat="1" ht="16.5">
      <c r="A20" s="48" t="s">
        <v>68</v>
      </c>
      <c r="B20" s="92">
        <v>0</v>
      </c>
      <c r="C20" s="93"/>
      <c r="D20" s="94">
        <f t="shared" si="0"/>
        <v>0</v>
      </c>
      <c r="E20" s="87">
        <f t="shared" si="1"/>
        <v>0</v>
      </c>
      <c r="F20" s="88">
        <f t="shared" si="2"/>
        <v>0</v>
      </c>
      <c r="G20" s="93">
        <v>0</v>
      </c>
      <c r="H20" s="93">
        <v>0</v>
      </c>
      <c r="I20" s="92"/>
      <c r="J20" s="92"/>
      <c r="K20" s="75"/>
      <c r="M20" s="75"/>
    </row>
    <row r="21" spans="1:13" s="80" customFormat="1" ht="16.5">
      <c r="A21" s="99" t="s">
        <v>46</v>
      </c>
      <c r="B21" s="73">
        <f>SUM(B4:B20)</f>
        <v>34.65</v>
      </c>
      <c r="C21" s="73">
        <f>SUM(C4:C20)</f>
        <v>34.65</v>
      </c>
      <c r="D21" s="73">
        <f>_xlfn.IFERROR(G21/B21*1000,0)</f>
        <v>105487.15728715729</v>
      </c>
      <c r="E21" s="73">
        <f>_xlfn.IFERROR(I21/C21/$K$1*1000,0)</f>
        <v>105487.15728715729</v>
      </c>
      <c r="F21" s="74">
        <f>_xlfn.IFERROR(E21/$I$2*100,0)</f>
        <v>199.5217652490208</v>
      </c>
      <c r="G21" s="73">
        <f>SUM(G4:G20)</f>
        <v>3655.1299999999997</v>
      </c>
      <c r="H21" s="73">
        <f>SUM(H4:H20)</f>
        <v>19.61</v>
      </c>
      <c r="I21" s="73">
        <f>SUM(I4:I20)</f>
        <v>3655.1299999999997</v>
      </c>
      <c r="J21" s="73">
        <f>SUM(J4:J20)</f>
        <v>19.61</v>
      </c>
      <c r="K21" s="79"/>
      <c r="M21" s="75"/>
    </row>
    <row r="22" spans="1:13" s="76" customFormat="1" ht="16.5">
      <c r="A22" s="68" t="s">
        <v>19</v>
      </c>
      <c r="B22" s="89">
        <v>0</v>
      </c>
      <c r="C22" s="86"/>
      <c r="D22" s="87">
        <f aca="true" t="shared" si="3" ref="D22:D42">_xlfn.IFERROR(G22/B22*1000,0)</f>
        <v>0</v>
      </c>
      <c r="E22" s="87">
        <f aca="true" t="shared" si="4" ref="E22:E42">_xlfn.IFERROR(I22/C22/$K$1*1000,0)</f>
        <v>0</v>
      </c>
      <c r="F22" s="88">
        <f aca="true" t="shared" si="5" ref="F22:F42">_xlfn.IFERROR(E22/$I$2*100,0)</f>
        <v>0</v>
      </c>
      <c r="G22" s="86">
        <v>0</v>
      </c>
      <c r="H22" s="86">
        <v>0</v>
      </c>
      <c r="I22" s="86"/>
      <c r="J22" s="89"/>
      <c r="K22" s="75"/>
      <c r="M22" s="75"/>
    </row>
    <row r="23" spans="1:13" s="76" customFormat="1" ht="31.5">
      <c r="A23" s="68" t="s">
        <v>69</v>
      </c>
      <c r="B23" s="89">
        <v>0</v>
      </c>
      <c r="C23" s="86"/>
      <c r="D23" s="87">
        <f t="shared" si="3"/>
        <v>0</v>
      </c>
      <c r="E23" s="87">
        <f t="shared" si="4"/>
        <v>0</v>
      </c>
      <c r="F23" s="88">
        <f t="shared" si="5"/>
        <v>0</v>
      </c>
      <c r="G23" s="86">
        <v>0</v>
      </c>
      <c r="H23" s="86">
        <v>0</v>
      </c>
      <c r="I23" s="86"/>
      <c r="J23" s="89"/>
      <c r="K23" s="75"/>
      <c r="M23" s="75"/>
    </row>
    <row r="24" spans="1:13" s="76" customFormat="1" ht="31.5">
      <c r="A24" s="68" t="s">
        <v>21</v>
      </c>
      <c r="B24" s="89">
        <v>1.25</v>
      </c>
      <c r="C24" s="86">
        <v>1.25</v>
      </c>
      <c r="D24" s="87">
        <f t="shared" si="3"/>
        <v>105840</v>
      </c>
      <c r="E24" s="87">
        <f t="shared" si="4"/>
        <v>105840</v>
      </c>
      <c r="F24" s="88">
        <f t="shared" si="5"/>
        <v>200.1891431813883</v>
      </c>
      <c r="G24" s="86">
        <v>132.3</v>
      </c>
      <c r="H24" s="86">
        <v>0</v>
      </c>
      <c r="I24" s="86">
        <v>132.3</v>
      </c>
      <c r="J24" s="89"/>
      <c r="K24" s="75"/>
      <c r="M24" s="75"/>
    </row>
    <row r="25" spans="1:13" s="76" customFormat="1" ht="16.5">
      <c r="A25" s="68" t="s">
        <v>22</v>
      </c>
      <c r="B25" s="89">
        <v>0</v>
      </c>
      <c r="C25" s="86"/>
      <c r="D25" s="87">
        <f t="shared" si="3"/>
        <v>0</v>
      </c>
      <c r="E25" s="87">
        <f t="shared" si="4"/>
        <v>0</v>
      </c>
      <c r="F25" s="88">
        <f t="shared" si="5"/>
        <v>0</v>
      </c>
      <c r="G25" s="86">
        <v>0</v>
      </c>
      <c r="H25" s="86">
        <v>0</v>
      </c>
      <c r="I25" s="86"/>
      <c r="J25" s="89"/>
      <c r="K25" s="75"/>
      <c r="M25" s="75"/>
    </row>
    <row r="26" spans="1:13" s="76" customFormat="1" ht="31.5">
      <c r="A26" s="68" t="s">
        <v>23</v>
      </c>
      <c r="B26" s="89">
        <v>0</v>
      </c>
      <c r="C26" s="86"/>
      <c r="D26" s="87">
        <f t="shared" si="3"/>
        <v>0</v>
      </c>
      <c r="E26" s="87">
        <f t="shared" si="4"/>
        <v>0</v>
      </c>
      <c r="F26" s="88">
        <f t="shared" si="5"/>
        <v>0</v>
      </c>
      <c r="G26" s="86">
        <v>0</v>
      </c>
      <c r="H26" s="86">
        <v>0</v>
      </c>
      <c r="I26" s="86"/>
      <c r="J26" s="89"/>
      <c r="K26" s="75"/>
      <c r="M26" s="75"/>
    </row>
    <row r="27" spans="1:13" s="76" customFormat="1" ht="16.5">
      <c r="A27" s="68" t="s">
        <v>24</v>
      </c>
      <c r="B27" s="89">
        <v>0</v>
      </c>
      <c r="C27" s="86"/>
      <c r="D27" s="87">
        <f t="shared" si="3"/>
        <v>0</v>
      </c>
      <c r="E27" s="87">
        <f t="shared" si="4"/>
        <v>0</v>
      </c>
      <c r="F27" s="88">
        <f t="shared" si="5"/>
        <v>0</v>
      </c>
      <c r="G27" s="86">
        <v>0</v>
      </c>
      <c r="H27" s="86">
        <v>0</v>
      </c>
      <c r="I27" s="86"/>
      <c r="J27" s="89"/>
      <c r="K27" s="75"/>
      <c r="M27" s="75"/>
    </row>
    <row r="28" spans="1:13" s="76" customFormat="1" ht="31.5">
      <c r="A28" s="68" t="s">
        <v>70</v>
      </c>
      <c r="B28" s="98">
        <v>1.75</v>
      </c>
      <c r="C28" s="86">
        <v>1.75</v>
      </c>
      <c r="D28" s="87">
        <f t="shared" si="3"/>
        <v>105108.57142857142</v>
      </c>
      <c r="E28" s="87">
        <f t="shared" si="4"/>
        <v>105108.57142857142</v>
      </c>
      <c r="F28" s="88">
        <f t="shared" si="5"/>
        <v>198.8056959118052</v>
      </c>
      <c r="G28" s="86">
        <v>183.94</v>
      </c>
      <c r="H28" s="86">
        <v>0</v>
      </c>
      <c r="I28" s="86">
        <v>183.94</v>
      </c>
      <c r="J28" s="89"/>
      <c r="K28" s="75"/>
      <c r="M28" s="75"/>
    </row>
    <row r="29" spans="1:13" s="76" customFormat="1" ht="20.25" customHeight="1">
      <c r="A29" s="68" t="s">
        <v>26</v>
      </c>
      <c r="B29" s="98">
        <v>0</v>
      </c>
      <c r="C29" s="86">
        <v>0</v>
      </c>
      <c r="D29" s="87">
        <f t="shared" si="3"/>
        <v>0</v>
      </c>
      <c r="E29" s="87">
        <f t="shared" si="4"/>
        <v>0</v>
      </c>
      <c r="F29" s="88">
        <f t="shared" si="5"/>
        <v>0</v>
      </c>
      <c r="G29" s="86">
        <v>0</v>
      </c>
      <c r="H29" s="86">
        <v>0</v>
      </c>
      <c r="I29" s="86">
        <v>0</v>
      </c>
      <c r="J29" s="89">
        <v>0</v>
      </c>
      <c r="K29" s="75"/>
      <c r="M29" s="75"/>
    </row>
    <row r="30" spans="1:13" s="76" customFormat="1" ht="16.5">
      <c r="A30" s="68" t="s">
        <v>27</v>
      </c>
      <c r="B30" s="89">
        <v>0</v>
      </c>
      <c r="C30" s="86"/>
      <c r="D30" s="87">
        <f t="shared" si="3"/>
        <v>0</v>
      </c>
      <c r="E30" s="87">
        <f t="shared" si="4"/>
        <v>0</v>
      </c>
      <c r="F30" s="88">
        <f t="shared" si="5"/>
        <v>0</v>
      </c>
      <c r="G30" s="86">
        <v>0</v>
      </c>
      <c r="H30" s="86">
        <v>0</v>
      </c>
      <c r="I30" s="86"/>
      <c r="J30" s="89"/>
      <c r="K30" s="75"/>
      <c r="M30" s="75"/>
    </row>
    <row r="31" spans="1:13" s="76" customFormat="1" ht="16.5">
      <c r="A31" s="69" t="s">
        <v>28</v>
      </c>
      <c r="B31" s="98">
        <v>0</v>
      </c>
      <c r="C31" s="86"/>
      <c r="D31" s="87">
        <f t="shared" si="3"/>
        <v>0</v>
      </c>
      <c r="E31" s="87">
        <f t="shared" si="4"/>
        <v>0</v>
      </c>
      <c r="F31" s="88">
        <f t="shared" si="5"/>
        <v>0</v>
      </c>
      <c r="G31" s="86">
        <v>0</v>
      </c>
      <c r="H31" s="86">
        <v>0</v>
      </c>
      <c r="I31" s="86"/>
      <c r="J31" s="89"/>
      <c r="K31" s="75"/>
      <c r="M31" s="75"/>
    </row>
    <row r="32" spans="1:13" s="76" customFormat="1" ht="16.5">
      <c r="A32" s="68" t="s">
        <v>29</v>
      </c>
      <c r="B32" s="89">
        <v>0</v>
      </c>
      <c r="C32" s="86"/>
      <c r="D32" s="87">
        <f t="shared" si="3"/>
        <v>0</v>
      </c>
      <c r="E32" s="87">
        <f t="shared" si="4"/>
        <v>0</v>
      </c>
      <c r="F32" s="88">
        <f t="shared" si="5"/>
        <v>0</v>
      </c>
      <c r="G32" s="86">
        <v>0</v>
      </c>
      <c r="H32" s="86">
        <v>0</v>
      </c>
      <c r="I32" s="86"/>
      <c r="J32" s="89"/>
      <c r="K32" s="75"/>
      <c r="M32" s="75"/>
    </row>
    <row r="33" spans="1:13" s="76" customFormat="1" ht="31.5">
      <c r="A33" s="68" t="s">
        <v>30</v>
      </c>
      <c r="B33" s="98">
        <v>0</v>
      </c>
      <c r="C33" s="86"/>
      <c r="D33" s="87">
        <f t="shared" si="3"/>
        <v>0</v>
      </c>
      <c r="E33" s="87">
        <f t="shared" si="4"/>
        <v>0</v>
      </c>
      <c r="F33" s="88">
        <f t="shared" si="5"/>
        <v>0</v>
      </c>
      <c r="G33" s="86">
        <v>0</v>
      </c>
      <c r="H33" s="86">
        <v>0</v>
      </c>
      <c r="I33" s="86"/>
      <c r="J33" s="89"/>
      <c r="K33" s="75"/>
      <c r="M33" s="75"/>
    </row>
    <row r="34" spans="1:13" s="76" customFormat="1" ht="31.5">
      <c r="A34" s="68" t="s">
        <v>71</v>
      </c>
      <c r="B34" s="89">
        <v>0</v>
      </c>
      <c r="C34" s="86"/>
      <c r="D34" s="87">
        <f t="shared" si="3"/>
        <v>0</v>
      </c>
      <c r="E34" s="87">
        <f t="shared" si="4"/>
        <v>0</v>
      </c>
      <c r="F34" s="88">
        <f t="shared" si="5"/>
        <v>0</v>
      </c>
      <c r="G34" s="86">
        <v>0</v>
      </c>
      <c r="H34" s="86">
        <v>0</v>
      </c>
      <c r="I34" s="86"/>
      <c r="J34" s="89"/>
      <c r="K34" s="75"/>
      <c r="M34" s="75"/>
    </row>
    <row r="35" spans="1:13" s="76" customFormat="1" ht="16.5">
      <c r="A35" s="68" t="s">
        <v>32</v>
      </c>
      <c r="B35" s="89">
        <v>0</v>
      </c>
      <c r="C35" s="86"/>
      <c r="D35" s="87">
        <f t="shared" si="3"/>
        <v>0</v>
      </c>
      <c r="E35" s="87">
        <f t="shared" si="4"/>
        <v>0</v>
      </c>
      <c r="F35" s="88">
        <f t="shared" si="5"/>
        <v>0</v>
      </c>
      <c r="G35" s="86">
        <v>0</v>
      </c>
      <c r="H35" s="86">
        <v>0</v>
      </c>
      <c r="I35" s="86"/>
      <c r="J35" s="89"/>
      <c r="K35" s="75"/>
      <c r="M35" s="75"/>
    </row>
    <row r="36" spans="1:13" s="76" customFormat="1" ht="31.5">
      <c r="A36" s="68" t="s">
        <v>72</v>
      </c>
      <c r="B36" s="89">
        <v>0.5</v>
      </c>
      <c r="C36" s="86">
        <v>0.5</v>
      </c>
      <c r="D36" s="87">
        <f t="shared" si="3"/>
        <v>105800</v>
      </c>
      <c r="E36" s="87">
        <f t="shared" si="4"/>
        <v>105800</v>
      </c>
      <c r="F36" s="88">
        <f t="shared" si="5"/>
        <v>200.11348590883298</v>
      </c>
      <c r="G36" s="86">
        <v>52.9</v>
      </c>
      <c r="H36" s="86">
        <v>0</v>
      </c>
      <c r="I36" s="86">
        <v>52.9</v>
      </c>
      <c r="J36" s="89"/>
      <c r="K36" s="75"/>
      <c r="M36" s="75"/>
    </row>
    <row r="37" spans="1:13" s="76" customFormat="1" ht="16.5">
      <c r="A37" s="68" t="s">
        <v>73</v>
      </c>
      <c r="B37" s="98">
        <v>0</v>
      </c>
      <c r="C37" s="86"/>
      <c r="D37" s="87">
        <f t="shared" si="3"/>
        <v>0</v>
      </c>
      <c r="E37" s="87">
        <f t="shared" si="4"/>
        <v>0</v>
      </c>
      <c r="F37" s="88">
        <f t="shared" si="5"/>
        <v>0</v>
      </c>
      <c r="G37" s="86">
        <v>0</v>
      </c>
      <c r="H37" s="86">
        <v>0</v>
      </c>
      <c r="I37" s="86"/>
      <c r="J37" s="89"/>
      <c r="K37" s="75"/>
      <c r="M37" s="75"/>
    </row>
    <row r="38" spans="1:13" s="76" customFormat="1" ht="31.5">
      <c r="A38" s="68" t="s">
        <v>74</v>
      </c>
      <c r="B38" s="89">
        <v>1</v>
      </c>
      <c r="C38" s="86">
        <v>1</v>
      </c>
      <c r="D38" s="87">
        <f t="shared" si="3"/>
        <v>105740</v>
      </c>
      <c r="E38" s="87">
        <f t="shared" si="4"/>
        <v>105740</v>
      </c>
      <c r="F38" s="88">
        <f t="shared" si="5"/>
        <v>200</v>
      </c>
      <c r="G38" s="86">
        <v>105.74</v>
      </c>
      <c r="H38" s="86">
        <v>0</v>
      </c>
      <c r="I38" s="86">
        <v>105.74</v>
      </c>
      <c r="J38" s="89"/>
      <c r="K38" s="75"/>
      <c r="M38" s="75"/>
    </row>
    <row r="39" spans="1:13" s="76" customFormat="1" ht="31.5">
      <c r="A39" s="68" t="s">
        <v>36</v>
      </c>
      <c r="B39" s="89">
        <v>0</v>
      </c>
      <c r="C39" s="86"/>
      <c r="D39" s="87">
        <f t="shared" si="3"/>
        <v>0</v>
      </c>
      <c r="E39" s="87">
        <f t="shared" si="4"/>
        <v>0</v>
      </c>
      <c r="F39" s="88">
        <f t="shared" si="5"/>
        <v>0</v>
      </c>
      <c r="G39" s="86">
        <v>0</v>
      </c>
      <c r="H39" s="86">
        <v>0</v>
      </c>
      <c r="I39" s="86"/>
      <c r="J39" s="89"/>
      <c r="K39" s="75"/>
      <c r="M39" s="75"/>
    </row>
    <row r="40" spans="1:13" s="76" customFormat="1" ht="16.5">
      <c r="A40" s="68" t="s">
        <v>75</v>
      </c>
      <c r="B40" s="89">
        <v>1</v>
      </c>
      <c r="C40" s="86">
        <v>1</v>
      </c>
      <c r="D40" s="87">
        <f t="shared" si="3"/>
        <v>80900</v>
      </c>
      <c r="E40" s="87">
        <f t="shared" si="4"/>
        <v>80900</v>
      </c>
      <c r="F40" s="88">
        <f t="shared" si="5"/>
        <v>153.01683374314356</v>
      </c>
      <c r="G40" s="86">
        <v>80.9</v>
      </c>
      <c r="H40" s="86">
        <v>0</v>
      </c>
      <c r="I40" s="86">
        <v>80.9</v>
      </c>
      <c r="J40" s="89"/>
      <c r="K40" s="75"/>
      <c r="M40" s="75"/>
    </row>
    <row r="41" spans="1:13" s="76" customFormat="1" ht="16.5">
      <c r="A41" s="68" t="s">
        <v>38</v>
      </c>
      <c r="B41" s="89">
        <v>1</v>
      </c>
      <c r="C41" s="86">
        <v>1</v>
      </c>
      <c r="D41" s="87">
        <f t="shared" si="3"/>
        <v>105740</v>
      </c>
      <c r="E41" s="87">
        <f t="shared" si="4"/>
        <v>105740</v>
      </c>
      <c r="F41" s="88">
        <f t="shared" si="5"/>
        <v>200</v>
      </c>
      <c r="G41" s="86">
        <v>105.74</v>
      </c>
      <c r="H41" s="86">
        <v>0</v>
      </c>
      <c r="I41" s="86">
        <v>105.74</v>
      </c>
      <c r="J41" s="89"/>
      <c r="K41" s="75"/>
      <c r="M41" s="75"/>
    </row>
    <row r="42" spans="1:13" s="76" customFormat="1" ht="31.5">
      <c r="A42" s="70" t="s">
        <v>39</v>
      </c>
      <c r="B42" s="92">
        <v>0</v>
      </c>
      <c r="C42" s="93"/>
      <c r="D42" s="94">
        <f t="shared" si="3"/>
        <v>0</v>
      </c>
      <c r="E42" s="87">
        <f t="shared" si="4"/>
        <v>0</v>
      </c>
      <c r="F42" s="88">
        <f t="shared" si="5"/>
        <v>0</v>
      </c>
      <c r="G42" s="93">
        <v>0</v>
      </c>
      <c r="H42" s="93">
        <v>0</v>
      </c>
      <c r="I42" s="93"/>
      <c r="J42" s="92"/>
      <c r="K42" s="75"/>
      <c r="M42" s="75"/>
    </row>
    <row r="43" spans="1:13" s="56" customFormat="1" ht="16.5">
      <c r="A43" s="71" t="s">
        <v>46</v>
      </c>
      <c r="B43" s="73">
        <f>SUM(B22:B42)</f>
        <v>6.5</v>
      </c>
      <c r="C43" s="73">
        <f>SUM(C22:C42)</f>
        <v>6.5</v>
      </c>
      <c r="D43" s="73">
        <f>_xlfn.IFERROR(G43/B43*1000,0)</f>
        <v>101772.30769230769</v>
      </c>
      <c r="E43" s="73">
        <f>_xlfn.IFERROR(I43/C43/$K$1*1000,0)</f>
        <v>101772.30769230769</v>
      </c>
      <c r="F43" s="74">
        <f>_xlfn.IFERROR(E43/$I$2*100,0)</f>
        <v>192.4953805415315</v>
      </c>
      <c r="G43" s="73">
        <f>SUM(G22:G42)</f>
        <v>661.52</v>
      </c>
      <c r="H43" s="73">
        <f>SUM(H22:H42)</f>
        <v>0</v>
      </c>
      <c r="I43" s="73">
        <f>SUM(I22:I42)</f>
        <v>661.52</v>
      </c>
      <c r="J43" s="73">
        <f>SUM(J22:J42)</f>
        <v>0</v>
      </c>
      <c r="K43" s="55"/>
      <c r="M43" s="75"/>
    </row>
    <row r="44" spans="1:13" s="56" customFormat="1" ht="16.5">
      <c r="A44" s="72" t="s">
        <v>76</v>
      </c>
      <c r="B44" s="92">
        <v>1</v>
      </c>
      <c r="C44" s="93">
        <v>1</v>
      </c>
      <c r="D44" s="94">
        <f>_xlfn.IFERROR(G44/B44*1000,0)</f>
        <v>76400</v>
      </c>
      <c r="E44" s="87">
        <f>_xlfn.IFERROR(I44/C44/$K$1*1000,0)</f>
        <v>76400</v>
      </c>
      <c r="F44" s="88">
        <f>_xlfn.IFERROR(E44/$I$2*100,0)</f>
        <v>144.50539058066957</v>
      </c>
      <c r="G44" s="93">
        <v>76.4</v>
      </c>
      <c r="H44" s="93">
        <v>0</v>
      </c>
      <c r="I44" s="93">
        <v>76.4</v>
      </c>
      <c r="J44" s="92"/>
      <c r="K44" s="55"/>
      <c r="M44" s="75"/>
    </row>
    <row r="45" spans="1:13" ht="16.5">
      <c r="A45" s="71" t="s">
        <v>47</v>
      </c>
      <c r="B45" s="73">
        <f>B21+B43+B44</f>
        <v>42.15</v>
      </c>
      <c r="C45" s="73">
        <f>C21+C43+C44</f>
        <v>42.15</v>
      </c>
      <c r="D45" s="73">
        <f>_xlfn.IFERROR(G45/B45*1000,0)</f>
        <v>104224.19928825622</v>
      </c>
      <c r="E45" s="73">
        <f>_xlfn.IFERROR(I45/C45/$K$1*1000,0)</f>
        <v>104224.19928825622</v>
      </c>
      <c r="F45" s="74">
        <f>_xlfn.IFERROR(E45/$I$2*100,0)</f>
        <v>197.13296631030116</v>
      </c>
      <c r="G45" s="73">
        <f>G21+G43+G44</f>
        <v>4393.049999999999</v>
      </c>
      <c r="H45" s="73">
        <f>H21+H43+H44</f>
        <v>19.61</v>
      </c>
      <c r="I45" s="73">
        <f>I21+I43+I44</f>
        <v>4393.049999999999</v>
      </c>
      <c r="J45" s="73">
        <f>J21+J43+J44</f>
        <v>19.61</v>
      </c>
      <c r="M45" s="75"/>
    </row>
    <row r="46" spans="2:9" ht="16.5">
      <c r="B46" s="59"/>
      <c r="C46" s="60"/>
      <c r="D46" s="59"/>
      <c r="E46" s="59"/>
      <c r="F46" s="58"/>
      <c r="G46" s="59"/>
      <c r="H46" s="59"/>
      <c r="I46" s="59"/>
    </row>
    <row r="48" spans="2:3" ht="16.5">
      <c r="B48" s="50"/>
      <c r="C48" s="50"/>
    </row>
    <row r="53" spans="2:9" ht="16.5">
      <c r="B53" s="50"/>
      <c r="C53" s="50"/>
      <c r="D53" s="50"/>
      <c r="E53" s="50"/>
      <c r="G53" s="50"/>
      <c r="H53" s="50"/>
      <c r="I53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9"/>
  <sheetViews>
    <sheetView workbookViewId="0" topLeftCell="A1">
      <pane ySplit="3" topLeftCell="A37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31.57421875" style="35" customWidth="1"/>
    <col min="2" max="2" width="18.28125" style="37" customWidth="1"/>
    <col min="3" max="3" width="19.57421875" style="53" customWidth="1"/>
    <col min="4" max="4" width="17.28125" style="37" customWidth="1"/>
    <col min="5" max="5" width="12.421875" style="50" customWidth="1"/>
    <col min="6" max="6" width="18.28125" style="54" customWidth="1"/>
    <col min="7" max="7" width="12.7109375" style="37" customWidth="1"/>
    <col min="8" max="8" width="13.7109375" style="37" customWidth="1"/>
    <col min="9" max="9" width="14.8515625" style="37" customWidth="1"/>
    <col min="10" max="10" width="14.57421875" style="52" customWidth="1"/>
    <col min="11" max="11" width="11.28125" style="52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38" t="s">
        <v>53</v>
      </c>
      <c r="K1" s="38">
        <f>VLOOKUP(month,месяцы!$A$1:$B$12,2,FALSE)</f>
        <v>1</v>
      </c>
    </row>
    <row r="2" spans="1:11" ht="29.25" customHeight="1">
      <c r="A2" s="11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9"/>
      <c r="C2" s="119"/>
      <c r="D2" s="119"/>
      <c r="E2" s="119"/>
      <c r="F2" s="119"/>
      <c r="G2" s="40"/>
      <c r="H2" s="41"/>
      <c r="I2" s="42">
        <v>52870</v>
      </c>
      <c r="J2" s="38">
        <v>2024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ht="16.5">
      <c r="A4" s="43" t="s">
        <v>77</v>
      </c>
      <c r="B4" s="85">
        <v>52.8</v>
      </c>
      <c r="C4" s="86">
        <v>52.8</v>
      </c>
      <c r="D4" s="87">
        <f>_xlfn.IFERROR(G4/B4*1000,0)</f>
        <v>50365.53030303031</v>
      </c>
      <c r="E4" s="87">
        <f>_xlfn.IFERROR(I4/C4/$K$1*1000,0)</f>
        <v>50365.53030303031</v>
      </c>
      <c r="F4" s="88">
        <f>_xlfn.IFERROR(E4/$I$2*100,0)</f>
        <v>95.26296633824533</v>
      </c>
      <c r="G4" s="86">
        <v>2659.3</v>
      </c>
      <c r="H4" s="86">
        <v>0</v>
      </c>
      <c r="I4" s="89">
        <v>2659.3</v>
      </c>
      <c r="J4" s="89"/>
      <c r="K4" s="44"/>
      <c r="M4" s="45"/>
      <c r="P4" s="45"/>
      <c r="Q4" s="45"/>
    </row>
    <row r="5" spans="1:17" ht="16.5">
      <c r="A5" s="43" t="s">
        <v>3</v>
      </c>
      <c r="B5" s="85">
        <v>13</v>
      </c>
      <c r="C5" s="86">
        <v>13</v>
      </c>
      <c r="D5" s="87">
        <f aca="true" t="shared" si="0" ref="D5:D20">_xlfn.IFERROR(G5/B5*1000,0)</f>
        <v>52869.230769230766</v>
      </c>
      <c r="E5" s="87">
        <f aca="true" t="shared" si="1" ref="E5:E20">_xlfn.IFERROR(I5/C5/$K$1*1000,0)</f>
        <v>52869.230769230766</v>
      </c>
      <c r="F5" s="88">
        <f aca="true" t="shared" si="2" ref="F5:F20">_xlfn.IFERROR(E5/$I$2*100,0)</f>
        <v>99.99854505245085</v>
      </c>
      <c r="G5" s="86">
        <v>687.3</v>
      </c>
      <c r="H5" s="86">
        <v>0</v>
      </c>
      <c r="I5" s="89">
        <v>687.3</v>
      </c>
      <c r="J5" s="89"/>
      <c r="K5" s="44"/>
      <c r="M5" s="45"/>
      <c r="P5" s="45"/>
      <c r="Q5" s="45"/>
    </row>
    <row r="6" spans="1:17" ht="16.5">
      <c r="A6" s="43" t="s">
        <v>4</v>
      </c>
      <c r="B6" s="85">
        <v>23.7</v>
      </c>
      <c r="C6" s="86">
        <v>23.7</v>
      </c>
      <c r="D6" s="87">
        <f t="shared" si="0"/>
        <v>53261.603375527426</v>
      </c>
      <c r="E6" s="87">
        <f t="shared" si="1"/>
        <v>53261.603375527426</v>
      </c>
      <c r="F6" s="88">
        <f t="shared" si="2"/>
        <v>100.74069108289659</v>
      </c>
      <c r="G6" s="86">
        <v>1262.3</v>
      </c>
      <c r="H6" s="86">
        <v>0</v>
      </c>
      <c r="I6" s="89">
        <v>1262.3</v>
      </c>
      <c r="J6" s="89"/>
      <c r="K6" s="44"/>
      <c r="M6" s="45"/>
      <c r="P6" s="45"/>
      <c r="Q6" s="45"/>
    </row>
    <row r="7" spans="1:17" ht="16.5">
      <c r="A7" s="43" t="s">
        <v>6</v>
      </c>
      <c r="B7" s="85">
        <v>39.2</v>
      </c>
      <c r="C7" s="86">
        <v>39.2</v>
      </c>
      <c r="D7" s="87">
        <f t="shared" si="0"/>
        <v>54293.36734693877</v>
      </c>
      <c r="E7" s="87">
        <f t="shared" si="1"/>
        <v>54293.36734693877</v>
      </c>
      <c r="F7" s="88">
        <f t="shared" si="2"/>
        <v>102.69220228284239</v>
      </c>
      <c r="G7" s="86">
        <v>2128.3</v>
      </c>
      <c r="H7" s="86">
        <v>0</v>
      </c>
      <c r="I7" s="89">
        <v>2128.3</v>
      </c>
      <c r="J7" s="89"/>
      <c r="K7" s="44"/>
      <c r="M7" s="45"/>
      <c r="P7" s="45"/>
      <c r="Q7" s="45"/>
    </row>
    <row r="8" spans="1:17" ht="16.5">
      <c r="A8" s="43" t="s">
        <v>7</v>
      </c>
      <c r="B8" s="89">
        <v>7</v>
      </c>
      <c r="C8" s="86">
        <v>7</v>
      </c>
      <c r="D8" s="87">
        <f t="shared" si="0"/>
        <v>52870</v>
      </c>
      <c r="E8" s="87">
        <f t="shared" si="1"/>
        <v>52870</v>
      </c>
      <c r="F8" s="88">
        <f t="shared" si="2"/>
        <v>100</v>
      </c>
      <c r="G8" s="86">
        <v>370.09</v>
      </c>
      <c r="H8" s="86">
        <v>12.55</v>
      </c>
      <c r="I8" s="89">
        <v>370.09</v>
      </c>
      <c r="J8" s="89">
        <v>12.55</v>
      </c>
      <c r="K8" s="44"/>
      <c r="M8" s="45"/>
      <c r="P8" s="45"/>
      <c r="Q8" s="45"/>
    </row>
    <row r="9" spans="1:17" s="46" customFormat="1" ht="16.5">
      <c r="A9" s="43" t="s">
        <v>79</v>
      </c>
      <c r="B9" s="89">
        <v>37.4</v>
      </c>
      <c r="C9" s="86">
        <v>37.4</v>
      </c>
      <c r="D9" s="87">
        <f t="shared" si="0"/>
        <v>57267.37967914439</v>
      </c>
      <c r="E9" s="87">
        <f t="shared" si="1"/>
        <v>57267.37967914439</v>
      </c>
      <c r="F9" s="88">
        <f t="shared" si="2"/>
        <v>108.3173438228568</v>
      </c>
      <c r="G9" s="86">
        <v>2141.8</v>
      </c>
      <c r="H9" s="86">
        <v>30</v>
      </c>
      <c r="I9" s="89">
        <v>2141.8</v>
      </c>
      <c r="J9" s="89">
        <v>30</v>
      </c>
      <c r="K9" s="44"/>
      <c r="M9" s="45"/>
      <c r="P9" s="45"/>
      <c r="Q9" s="45"/>
    </row>
    <row r="10" spans="1:17" ht="16.5">
      <c r="A10" s="43" t="s">
        <v>9</v>
      </c>
      <c r="B10" s="89">
        <v>8</v>
      </c>
      <c r="C10" s="86">
        <v>8</v>
      </c>
      <c r="D10" s="87">
        <f t="shared" si="0"/>
        <v>51575</v>
      </c>
      <c r="E10" s="87">
        <f t="shared" si="1"/>
        <v>51575</v>
      </c>
      <c r="F10" s="88">
        <f t="shared" si="2"/>
        <v>97.55059580102137</v>
      </c>
      <c r="G10" s="86">
        <v>412.6</v>
      </c>
      <c r="H10" s="86">
        <v>8.1</v>
      </c>
      <c r="I10" s="89">
        <v>412.6</v>
      </c>
      <c r="J10" s="89">
        <v>8.1</v>
      </c>
      <c r="K10" s="44"/>
      <c r="M10" s="45"/>
      <c r="P10" s="45"/>
      <c r="Q10" s="45"/>
    </row>
    <row r="11" spans="1:17" ht="16.5">
      <c r="A11" s="43" t="s">
        <v>10</v>
      </c>
      <c r="B11" s="89">
        <v>9.9</v>
      </c>
      <c r="C11" s="86">
        <v>9.9</v>
      </c>
      <c r="D11" s="87">
        <f t="shared" si="0"/>
        <v>53040.40404040404</v>
      </c>
      <c r="E11" s="87">
        <f t="shared" si="1"/>
        <v>53040.40404040404</v>
      </c>
      <c r="F11" s="88">
        <f t="shared" si="2"/>
        <v>100.32230762323442</v>
      </c>
      <c r="G11" s="86">
        <v>525.1</v>
      </c>
      <c r="H11" s="86">
        <v>0</v>
      </c>
      <c r="I11" s="89">
        <v>525.1</v>
      </c>
      <c r="J11" s="89"/>
      <c r="K11" s="44"/>
      <c r="M11" s="45"/>
      <c r="P11" s="45"/>
      <c r="Q11" s="45"/>
    </row>
    <row r="12" spans="1:17" s="46" customFormat="1" ht="31.5">
      <c r="A12" s="34" t="s">
        <v>11</v>
      </c>
      <c r="B12" s="91">
        <v>15</v>
      </c>
      <c r="C12" s="86">
        <v>15</v>
      </c>
      <c r="D12" s="87">
        <f t="shared" si="0"/>
        <v>62499.333333333336</v>
      </c>
      <c r="E12" s="87">
        <f t="shared" si="1"/>
        <v>62499.333333333336</v>
      </c>
      <c r="F12" s="88">
        <f t="shared" si="2"/>
        <v>118.21322741315177</v>
      </c>
      <c r="G12" s="86">
        <v>937.49</v>
      </c>
      <c r="H12" s="86">
        <v>0</v>
      </c>
      <c r="I12" s="89">
        <v>937.49</v>
      </c>
      <c r="J12" s="89"/>
      <c r="K12" s="44"/>
      <c r="M12" s="45"/>
      <c r="P12" s="45"/>
      <c r="Q12" s="45"/>
    </row>
    <row r="13" spans="1:17" s="47" customFormat="1" ht="16.5">
      <c r="A13" s="43" t="s">
        <v>78</v>
      </c>
      <c r="B13" s="89">
        <v>38</v>
      </c>
      <c r="C13" s="86">
        <v>38</v>
      </c>
      <c r="D13" s="87">
        <f t="shared" si="0"/>
        <v>52868.42105263158</v>
      </c>
      <c r="E13" s="87">
        <f t="shared" si="1"/>
        <v>52868.42105263158</v>
      </c>
      <c r="F13" s="88">
        <f t="shared" si="2"/>
        <v>99.99701352871493</v>
      </c>
      <c r="G13" s="86">
        <v>2009</v>
      </c>
      <c r="H13" s="86">
        <v>0</v>
      </c>
      <c r="I13" s="89">
        <v>2009</v>
      </c>
      <c r="J13" s="89"/>
      <c r="K13" s="44"/>
      <c r="L13" s="46"/>
      <c r="M13" s="45"/>
      <c r="P13" s="45"/>
      <c r="Q13" s="45"/>
    </row>
    <row r="14" spans="1:17" s="46" customFormat="1" ht="31.5">
      <c r="A14" s="34" t="s">
        <v>13</v>
      </c>
      <c r="B14" s="91">
        <v>40</v>
      </c>
      <c r="C14" s="86">
        <v>40</v>
      </c>
      <c r="D14" s="87">
        <f>_xlfn.IFERROR(G14/B14*1000,0)</f>
        <v>53152.49999999999</v>
      </c>
      <c r="E14" s="87">
        <f t="shared" si="1"/>
        <v>53152.49999999999</v>
      </c>
      <c r="F14" s="88">
        <f t="shared" si="2"/>
        <v>100.53432948742196</v>
      </c>
      <c r="G14" s="86">
        <v>2126.1</v>
      </c>
      <c r="H14" s="86">
        <v>0</v>
      </c>
      <c r="I14" s="89">
        <v>2126.1</v>
      </c>
      <c r="J14" s="89"/>
      <c r="K14" s="44"/>
      <c r="M14" s="45"/>
      <c r="P14" s="45"/>
      <c r="Q14" s="45"/>
    </row>
    <row r="15" spans="1:17" s="46" customFormat="1" ht="16.5">
      <c r="A15" s="43" t="s">
        <v>14</v>
      </c>
      <c r="B15" s="89">
        <v>30.5</v>
      </c>
      <c r="C15" s="86">
        <v>30.5</v>
      </c>
      <c r="D15" s="87">
        <f t="shared" si="0"/>
        <v>67101.6393442623</v>
      </c>
      <c r="E15" s="87">
        <f t="shared" si="1"/>
        <v>67101.6393442623</v>
      </c>
      <c r="F15" s="88">
        <f t="shared" si="2"/>
        <v>126.91817541944826</v>
      </c>
      <c r="G15" s="86">
        <v>2046.6</v>
      </c>
      <c r="H15" s="86">
        <v>0</v>
      </c>
      <c r="I15" s="89">
        <v>2046.6</v>
      </c>
      <c r="J15" s="89"/>
      <c r="K15" s="44"/>
      <c r="M15" s="45"/>
      <c r="P15" s="45"/>
      <c r="Q15" s="45"/>
    </row>
    <row r="16" spans="1:17" s="46" customFormat="1" ht="16.5">
      <c r="A16" s="5" t="s">
        <v>65</v>
      </c>
      <c r="B16" s="89">
        <v>22</v>
      </c>
      <c r="C16" s="86">
        <v>22</v>
      </c>
      <c r="D16" s="87">
        <f t="shared" si="0"/>
        <v>61809.090909090904</v>
      </c>
      <c r="E16" s="87">
        <f t="shared" si="1"/>
        <v>61809.090909090904</v>
      </c>
      <c r="F16" s="88">
        <f t="shared" si="2"/>
        <v>116.90768093264782</v>
      </c>
      <c r="G16" s="86">
        <v>1359.8</v>
      </c>
      <c r="H16" s="86">
        <v>0</v>
      </c>
      <c r="I16" s="89">
        <v>1359.8</v>
      </c>
      <c r="J16" s="89"/>
      <c r="K16" s="44"/>
      <c r="M16" s="45"/>
      <c r="P16" s="45"/>
      <c r="Q16" s="45"/>
    </row>
    <row r="17" spans="1:17" s="46" customFormat="1" ht="31.5">
      <c r="A17" s="43" t="s">
        <v>67</v>
      </c>
      <c r="B17" s="89">
        <v>23</v>
      </c>
      <c r="C17" s="86">
        <v>23</v>
      </c>
      <c r="D17" s="87">
        <f t="shared" si="0"/>
        <v>52870</v>
      </c>
      <c r="E17" s="87">
        <f t="shared" si="1"/>
        <v>52870</v>
      </c>
      <c r="F17" s="88">
        <f t="shared" si="2"/>
        <v>100</v>
      </c>
      <c r="G17" s="86">
        <v>1216.01</v>
      </c>
      <c r="H17" s="86">
        <v>0</v>
      </c>
      <c r="I17" s="89">
        <v>1216.01</v>
      </c>
      <c r="J17" s="89"/>
      <c r="K17" s="44"/>
      <c r="M17" s="45"/>
      <c r="P17" s="45"/>
      <c r="Q17" s="45"/>
    </row>
    <row r="18" spans="1:17" ht="16.5">
      <c r="A18" s="43" t="s">
        <v>16</v>
      </c>
      <c r="B18" s="89">
        <v>66</v>
      </c>
      <c r="C18" s="86">
        <v>66</v>
      </c>
      <c r="D18" s="87">
        <f t="shared" si="0"/>
        <v>57886.36363636363</v>
      </c>
      <c r="E18" s="87">
        <f t="shared" si="1"/>
        <v>57886.36363636363</v>
      </c>
      <c r="F18" s="88">
        <f t="shared" si="2"/>
        <v>109.48810977182453</v>
      </c>
      <c r="G18" s="86">
        <v>3820.5</v>
      </c>
      <c r="H18" s="86">
        <v>0</v>
      </c>
      <c r="I18" s="89">
        <v>3820.5</v>
      </c>
      <c r="J18" s="89"/>
      <c r="K18" s="44"/>
      <c r="M18" s="45"/>
      <c r="P18" s="45"/>
      <c r="Q18" s="45"/>
    </row>
    <row r="19" spans="1:17" ht="16.5">
      <c r="A19" s="43" t="s">
        <v>17</v>
      </c>
      <c r="B19" s="89">
        <v>13.5</v>
      </c>
      <c r="C19" s="86">
        <v>13.5</v>
      </c>
      <c r="D19" s="87">
        <f t="shared" si="0"/>
        <v>52869.62962962963</v>
      </c>
      <c r="E19" s="87">
        <f t="shared" si="1"/>
        <v>52869.62962962963</v>
      </c>
      <c r="F19" s="88">
        <f t="shared" si="2"/>
        <v>99.99929946969856</v>
      </c>
      <c r="G19" s="86">
        <v>713.74</v>
      </c>
      <c r="H19" s="86">
        <v>0</v>
      </c>
      <c r="I19" s="89">
        <v>713.74</v>
      </c>
      <c r="J19" s="89"/>
      <c r="K19" s="44"/>
      <c r="M19" s="45"/>
      <c r="P19" s="45"/>
      <c r="Q19" s="45"/>
    </row>
    <row r="20" spans="1:17" ht="16.5">
      <c r="A20" s="48" t="s">
        <v>68</v>
      </c>
      <c r="B20" s="92">
        <v>16</v>
      </c>
      <c r="C20" s="93">
        <v>16</v>
      </c>
      <c r="D20" s="94">
        <f t="shared" si="0"/>
        <v>52706.25</v>
      </c>
      <c r="E20" s="87">
        <f t="shared" si="1"/>
        <v>52706.25</v>
      </c>
      <c r="F20" s="88">
        <f t="shared" si="2"/>
        <v>99.69027804047664</v>
      </c>
      <c r="G20" s="93">
        <v>843.3</v>
      </c>
      <c r="H20" s="93">
        <v>0.9</v>
      </c>
      <c r="I20" s="92">
        <v>843.3</v>
      </c>
      <c r="J20" s="92">
        <v>0.9</v>
      </c>
      <c r="K20" s="44"/>
      <c r="M20" s="45"/>
      <c r="P20" s="45"/>
      <c r="Q20" s="45"/>
    </row>
    <row r="21" spans="1:17" s="56" customFormat="1" ht="16.5">
      <c r="A21" s="99" t="s">
        <v>46</v>
      </c>
      <c r="B21" s="73">
        <f>SUM(B4:B20)</f>
        <v>455</v>
      </c>
      <c r="C21" s="73">
        <f>SUM(C4:C20)</f>
        <v>455</v>
      </c>
      <c r="D21" s="73">
        <f>_xlfn.IFERROR(G21/B21*1000,0)</f>
        <v>55515.01098901098</v>
      </c>
      <c r="E21" s="73">
        <f>_xlfn.IFERROR(I21/C21/$K$1*1000,0)</f>
        <v>55515.01098901098</v>
      </c>
      <c r="F21" s="74">
        <f>_xlfn.IFERROR(E21/$I$2*100,0)</f>
        <v>105.0028579326858</v>
      </c>
      <c r="G21" s="73">
        <f>SUM(G4:G20)</f>
        <v>25259.329999999998</v>
      </c>
      <c r="H21" s="73">
        <f>SUM(H4:H20)</f>
        <v>51.55</v>
      </c>
      <c r="I21" s="73">
        <f>SUM(I4:I20)</f>
        <v>25259.329999999998</v>
      </c>
      <c r="J21" s="73">
        <f>SUM(J4:J20)</f>
        <v>51.55</v>
      </c>
      <c r="K21" s="81"/>
      <c r="M21" s="45"/>
      <c r="P21" s="55"/>
      <c r="Q21" s="55"/>
    </row>
    <row r="22" spans="1:17" ht="31.5">
      <c r="A22" s="68" t="s">
        <v>19</v>
      </c>
      <c r="B22" s="89">
        <v>15.25</v>
      </c>
      <c r="C22" s="86">
        <v>15.25</v>
      </c>
      <c r="D22" s="87">
        <f aca="true" t="shared" si="3" ref="D22:D42">_xlfn.IFERROR(G22/B22*1000,0)</f>
        <v>52898.360655737706</v>
      </c>
      <c r="E22" s="87">
        <f aca="true" t="shared" si="4" ref="E22:E42">_xlfn.IFERROR(I22/C22/$K$1*1000,0)</f>
        <v>52898.360655737706</v>
      </c>
      <c r="F22" s="88">
        <f aca="true" t="shared" si="5" ref="F22:F42">_xlfn.IFERROR(E22/$I$2*100,0)</f>
        <v>100.05364224652489</v>
      </c>
      <c r="G22" s="86">
        <v>806.7</v>
      </c>
      <c r="H22" s="86">
        <v>0</v>
      </c>
      <c r="I22" s="86">
        <v>806.7</v>
      </c>
      <c r="J22" s="89"/>
      <c r="K22" s="44"/>
      <c r="M22" s="45"/>
      <c r="P22" s="45"/>
      <c r="Q22" s="45"/>
    </row>
    <row r="23" spans="1:17" ht="31.5">
      <c r="A23" s="68" t="s">
        <v>69</v>
      </c>
      <c r="B23" s="89">
        <v>0</v>
      </c>
      <c r="C23" s="86"/>
      <c r="D23" s="87">
        <f t="shared" si="3"/>
        <v>0</v>
      </c>
      <c r="E23" s="87">
        <f t="shared" si="4"/>
        <v>0</v>
      </c>
      <c r="F23" s="88">
        <f t="shared" si="5"/>
        <v>0</v>
      </c>
      <c r="G23" s="86">
        <v>0</v>
      </c>
      <c r="H23" s="86">
        <v>0</v>
      </c>
      <c r="I23" s="86"/>
      <c r="J23" s="89"/>
      <c r="K23" s="44"/>
      <c r="M23" s="45"/>
      <c r="P23" s="45"/>
      <c r="Q23" s="45"/>
    </row>
    <row r="24" spans="1:17" ht="31.5">
      <c r="A24" s="68" t="s">
        <v>21</v>
      </c>
      <c r="B24" s="89">
        <v>8</v>
      </c>
      <c r="C24" s="86">
        <v>8</v>
      </c>
      <c r="D24" s="87">
        <f t="shared" si="3"/>
        <v>52937.5</v>
      </c>
      <c r="E24" s="87">
        <f t="shared" si="4"/>
        <v>52937.5</v>
      </c>
      <c r="F24" s="88">
        <f t="shared" si="5"/>
        <v>100.1276716474371</v>
      </c>
      <c r="G24" s="86">
        <v>423.5</v>
      </c>
      <c r="H24" s="86">
        <v>0</v>
      </c>
      <c r="I24" s="86">
        <v>423.5</v>
      </c>
      <c r="J24" s="89"/>
      <c r="K24" s="44"/>
      <c r="M24" s="45"/>
      <c r="P24" s="45"/>
      <c r="Q24" s="45"/>
    </row>
    <row r="25" spans="1:17" s="37" customFormat="1" ht="31.5">
      <c r="A25" s="68" t="s">
        <v>22</v>
      </c>
      <c r="B25" s="89">
        <v>2.57</v>
      </c>
      <c r="C25" s="86">
        <v>2.57</v>
      </c>
      <c r="D25" s="87">
        <f t="shared" si="3"/>
        <v>52723.735408560315</v>
      </c>
      <c r="E25" s="87">
        <f t="shared" si="4"/>
        <v>52723.735408560315</v>
      </c>
      <c r="F25" s="88">
        <f t="shared" si="5"/>
        <v>99.72335049850636</v>
      </c>
      <c r="G25" s="86">
        <v>135.5</v>
      </c>
      <c r="H25" s="86">
        <v>0</v>
      </c>
      <c r="I25" s="86">
        <v>135.5</v>
      </c>
      <c r="J25" s="89"/>
      <c r="K25" s="44"/>
      <c r="M25" s="45"/>
      <c r="P25" s="45"/>
      <c r="Q25" s="45"/>
    </row>
    <row r="26" spans="1:17" ht="31.5">
      <c r="A26" s="68" t="s">
        <v>23</v>
      </c>
      <c r="B26" s="89">
        <v>5.8</v>
      </c>
      <c r="C26" s="86">
        <v>5.8</v>
      </c>
      <c r="D26" s="87">
        <f t="shared" si="3"/>
        <v>50000</v>
      </c>
      <c r="E26" s="87">
        <f t="shared" si="4"/>
        <v>50000</v>
      </c>
      <c r="F26" s="88">
        <f t="shared" si="5"/>
        <v>94.57159069415547</v>
      </c>
      <c r="G26" s="86">
        <v>290</v>
      </c>
      <c r="H26" s="86">
        <v>0</v>
      </c>
      <c r="I26" s="86">
        <v>290</v>
      </c>
      <c r="J26" s="89"/>
      <c r="K26" s="44"/>
      <c r="M26" s="45"/>
      <c r="P26" s="45"/>
      <c r="Q26" s="45"/>
    </row>
    <row r="27" spans="1:17" ht="16.5">
      <c r="A27" s="68" t="s">
        <v>24</v>
      </c>
      <c r="B27" s="89">
        <v>4.8</v>
      </c>
      <c r="C27" s="86">
        <v>4.8</v>
      </c>
      <c r="D27" s="87">
        <f t="shared" si="3"/>
        <v>52854.166666666664</v>
      </c>
      <c r="E27" s="87">
        <f t="shared" si="4"/>
        <v>52854.166666666664</v>
      </c>
      <c r="F27" s="88">
        <f t="shared" si="5"/>
        <v>99.97005232961351</v>
      </c>
      <c r="G27" s="86">
        <v>253.7</v>
      </c>
      <c r="H27" s="86">
        <v>0</v>
      </c>
      <c r="I27" s="86">
        <v>253.7</v>
      </c>
      <c r="J27" s="89"/>
      <c r="K27" s="44"/>
      <c r="M27" s="45"/>
      <c r="P27" s="45"/>
      <c r="Q27" s="45"/>
    </row>
    <row r="28" spans="1:17" ht="31.5">
      <c r="A28" s="68" t="s">
        <v>70</v>
      </c>
      <c r="B28" s="98">
        <v>5</v>
      </c>
      <c r="C28" s="86">
        <v>5</v>
      </c>
      <c r="D28" s="87">
        <f t="shared" si="3"/>
        <v>53132.00000000001</v>
      </c>
      <c r="E28" s="87">
        <f t="shared" si="4"/>
        <v>53132.00000000001</v>
      </c>
      <c r="F28" s="88">
        <f t="shared" si="5"/>
        <v>100.49555513523738</v>
      </c>
      <c r="G28" s="86">
        <v>265.66</v>
      </c>
      <c r="H28" s="86">
        <v>3.76</v>
      </c>
      <c r="I28" s="86">
        <v>265.66</v>
      </c>
      <c r="J28" s="89">
        <v>3.76</v>
      </c>
      <c r="K28" s="44"/>
      <c r="M28" s="45"/>
      <c r="P28" s="45"/>
      <c r="Q28" s="45"/>
    </row>
    <row r="29" spans="1:17" ht="16.5">
      <c r="A29" s="68" t="s">
        <v>26</v>
      </c>
      <c r="B29" s="98">
        <v>2.72</v>
      </c>
      <c r="C29" s="86">
        <v>2.72</v>
      </c>
      <c r="D29" s="87">
        <f t="shared" si="3"/>
        <v>52871.32352941176</v>
      </c>
      <c r="E29" s="87">
        <f t="shared" si="4"/>
        <v>52871.32352941176</v>
      </c>
      <c r="F29" s="88">
        <f t="shared" si="5"/>
        <v>100.002503365636</v>
      </c>
      <c r="G29" s="86">
        <v>143.81</v>
      </c>
      <c r="H29" s="86">
        <v>4.5</v>
      </c>
      <c r="I29" s="86">
        <v>143.81</v>
      </c>
      <c r="J29" s="89">
        <v>4.5</v>
      </c>
      <c r="K29" s="44"/>
      <c r="M29" s="45"/>
      <c r="P29" s="45"/>
      <c r="Q29" s="45"/>
    </row>
    <row r="30" spans="1:17" ht="31.5">
      <c r="A30" s="68" t="s">
        <v>27</v>
      </c>
      <c r="B30" s="89">
        <v>3.3</v>
      </c>
      <c r="C30" s="86">
        <v>3.3</v>
      </c>
      <c r="D30" s="87">
        <f t="shared" si="3"/>
        <v>51534.578787878796</v>
      </c>
      <c r="E30" s="87">
        <f t="shared" si="4"/>
        <v>51534.578787878796</v>
      </c>
      <c r="F30" s="88">
        <f t="shared" si="5"/>
        <v>97.47414183445962</v>
      </c>
      <c r="G30" s="86">
        <v>170.06411</v>
      </c>
      <c r="H30" s="86">
        <v>3.54999</v>
      </c>
      <c r="I30" s="86">
        <v>170.06411</v>
      </c>
      <c r="J30" s="89">
        <v>3.54999</v>
      </c>
      <c r="K30" s="44"/>
      <c r="M30" s="45"/>
      <c r="P30" s="45"/>
      <c r="Q30" s="45"/>
    </row>
    <row r="31" spans="1:17" ht="16.5">
      <c r="A31" s="69" t="s">
        <v>28</v>
      </c>
      <c r="B31" s="98">
        <v>5</v>
      </c>
      <c r="C31" s="86">
        <v>5</v>
      </c>
      <c r="D31" s="87">
        <f t="shared" si="3"/>
        <v>38860</v>
      </c>
      <c r="E31" s="87">
        <f t="shared" si="4"/>
        <v>38860</v>
      </c>
      <c r="F31" s="88">
        <f t="shared" si="5"/>
        <v>73.50104028749763</v>
      </c>
      <c r="G31" s="86">
        <v>194.3</v>
      </c>
      <c r="H31" s="86">
        <v>0</v>
      </c>
      <c r="I31" s="86">
        <v>194.3</v>
      </c>
      <c r="J31" s="89"/>
      <c r="K31" s="44"/>
      <c r="M31" s="45"/>
      <c r="P31" s="45"/>
      <c r="Q31" s="45"/>
    </row>
    <row r="32" spans="1:17" ht="16.5">
      <c r="A32" s="68" t="s">
        <v>29</v>
      </c>
      <c r="B32" s="89">
        <v>4</v>
      </c>
      <c r="C32" s="86">
        <v>4</v>
      </c>
      <c r="D32" s="87">
        <f t="shared" si="3"/>
        <v>52425</v>
      </c>
      <c r="E32" s="87">
        <f t="shared" si="4"/>
        <v>52425</v>
      </c>
      <c r="F32" s="88">
        <f t="shared" si="5"/>
        <v>99.15831284282201</v>
      </c>
      <c r="G32" s="86">
        <v>209.7</v>
      </c>
      <c r="H32" s="86">
        <v>4.1</v>
      </c>
      <c r="I32" s="86">
        <v>209.7</v>
      </c>
      <c r="J32" s="89">
        <v>4.1</v>
      </c>
      <c r="K32" s="44"/>
      <c r="M32" s="45"/>
      <c r="P32" s="45"/>
      <c r="Q32" s="45"/>
    </row>
    <row r="33" spans="1:17" ht="31.5">
      <c r="A33" s="68" t="s">
        <v>30</v>
      </c>
      <c r="B33" s="98">
        <v>5.8</v>
      </c>
      <c r="C33" s="86">
        <v>5.8</v>
      </c>
      <c r="D33" s="87">
        <f t="shared" si="3"/>
        <v>52482.75862068965</v>
      </c>
      <c r="E33" s="87">
        <f t="shared" si="4"/>
        <v>52482.75862068965</v>
      </c>
      <c r="F33" s="88">
        <f t="shared" si="5"/>
        <v>99.26755933552043</v>
      </c>
      <c r="G33" s="86">
        <v>304.4</v>
      </c>
      <c r="H33" s="86">
        <v>0</v>
      </c>
      <c r="I33" s="86">
        <v>304.4</v>
      </c>
      <c r="J33" s="89"/>
      <c r="K33" s="44"/>
      <c r="M33" s="45"/>
      <c r="P33" s="45"/>
      <c r="Q33" s="45"/>
    </row>
    <row r="34" spans="1:17" ht="31.5">
      <c r="A34" s="68" t="s">
        <v>71</v>
      </c>
      <c r="B34" s="89">
        <v>0</v>
      </c>
      <c r="C34" s="86"/>
      <c r="D34" s="87">
        <f t="shared" si="3"/>
        <v>0</v>
      </c>
      <c r="E34" s="87">
        <f t="shared" si="4"/>
        <v>0</v>
      </c>
      <c r="F34" s="88">
        <f t="shared" si="5"/>
        <v>0</v>
      </c>
      <c r="G34" s="86">
        <v>0</v>
      </c>
      <c r="H34" s="86">
        <v>0</v>
      </c>
      <c r="I34" s="86"/>
      <c r="J34" s="89"/>
      <c r="K34" s="44"/>
      <c r="M34" s="45"/>
      <c r="P34" s="45"/>
      <c r="Q34" s="45"/>
    </row>
    <row r="35" spans="1:17" ht="16.5">
      <c r="A35" s="68" t="s">
        <v>32</v>
      </c>
      <c r="B35" s="89">
        <v>9.5</v>
      </c>
      <c r="C35" s="86">
        <v>9.5</v>
      </c>
      <c r="D35" s="87">
        <f t="shared" si="3"/>
        <v>56126.31578947369</v>
      </c>
      <c r="E35" s="87">
        <f t="shared" si="4"/>
        <v>56126.31578947369</v>
      </c>
      <c r="F35" s="88">
        <f t="shared" si="5"/>
        <v>106.15909928026042</v>
      </c>
      <c r="G35" s="86">
        <v>533.2</v>
      </c>
      <c r="H35" s="86">
        <v>6.7</v>
      </c>
      <c r="I35" s="86">
        <v>533.2</v>
      </c>
      <c r="J35" s="89">
        <v>6.7</v>
      </c>
      <c r="K35" s="44"/>
      <c r="M35" s="45"/>
      <c r="P35" s="45"/>
      <c r="Q35" s="45"/>
    </row>
    <row r="36" spans="1:17" ht="31.5">
      <c r="A36" s="68" t="s">
        <v>72</v>
      </c>
      <c r="B36" s="89">
        <v>4.1</v>
      </c>
      <c r="C36" s="86">
        <v>4.1</v>
      </c>
      <c r="D36" s="87">
        <f t="shared" si="3"/>
        <v>51146.34146341464</v>
      </c>
      <c r="E36" s="87">
        <f t="shared" si="4"/>
        <v>51146.34146341464</v>
      </c>
      <c r="F36" s="88">
        <f t="shared" si="5"/>
        <v>96.73981740763125</v>
      </c>
      <c r="G36" s="86">
        <v>209.7</v>
      </c>
      <c r="H36" s="86">
        <v>2.2</v>
      </c>
      <c r="I36" s="86">
        <v>209.7</v>
      </c>
      <c r="J36" s="89">
        <v>2.2</v>
      </c>
      <c r="K36" s="44"/>
      <c r="M36" s="45"/>
      <c r="P36" s="45"/>
      <c r="Q36" s="45"/>
    </row>
    <row r="37" spans="1:17" ht="31.5">
      <c r="A37" s="68" t="s">
        <v>73</v>
      </c>
      <c r="B37" s="98">
        <v>8.62</v>
      </c>
      <c r="C37" s="86">
        <v>8.62</v>
      </c>
      <c r="D37" s="87">
        <f t="shared" si="3"/>
        <v>52900.23201856149</v>
      </c>
      <c r="E37" s="87">
        <f t="shared" si="4"/>
        <v>52900.23201856149</v>
      </c>
      <c r="F37" s="88">
        <f t="shared" si="5"/>
        <v>100.05718180170511</v>
      </c>
      <c r="G37" s="86">
        <v>456</v>
      </c>
      <c r="H37" s="86">
        <v>0</v>
      </c>
      <c r="I37" s="86">
        <v>456</v>
      </c>
      <c r="J37" s="89"/>
      <c r="K37" s="44"/>
      <c r="M37" s="45"/>
      <c r="P37" s="45"/>
      <c r="Q37" s="45"/>
    </row>
    <row r="38" spans="1:17" ht="31.5">
      <c r="A38" s="68" t="s">
        <v>74</v>
      </c>
      <c r="B38" s="89">
        <v>4</v>
      </c>
      <c r="C38" s="86">
        <v>4</v>
      </c>
      <c r="D38" s="87">
        <f t="shared" si="3"/>
        <v>52870</v>
      </c>
      <c r="E38" s="87">
        <f t="shared" si="4"/>
        <v>52870</v>
      </c>
      <c r="F38" s="88">
        <f t="shared" si="5"/>
        <v>100</v>
      </c>
      <c r="G38" s="86">
        <v>211.48</v>
      </c>
      <c r="H38" s="86">
        <v>0</v>
      </c>
      <c r="I38" s="86">
        <v>211.48</v>
      </c>
      <c r="J38" s="89"/>
      <c r="K38" s="44"/>
      <c r="M38" s="45"/>
      <c r="P38" s="45"/>
      <c r="Q38" s="45"/>
    </row>
    <row r="39" spans="1:17" ht="31.5">
      <c r="A39" s="68" t="s">
        <v>36</v>
      </c>
      <c r="B39" s="89">
        <v>4.7</v>
      </c>
      <c r="C39" s="86">
        <v>4.7</v>
      </c>
      <c r="D39" s="87">
        <f t="shared" si="3"/>
        <v>52936.17021276596</v>
      </c>
      <c r="E39" s="87">
        <f t="shared" si="4"/>
        <v>52936.17021276596</v>
      </c>
      <c r="F39" s="88">
        <f t="shared" si="5"/>
        <v>100.12515644555695</v>
      </c>
      <c r="G39" s="86">
        <v>248.8</v>
      </c>
      <c r="H39" s="86">
        <v>0</v>
      </c>
      <c r="I39" s="86">
        <v>248.8</v>
      </c>
      <c r="J39" s="89"/>
      <c r="K39" s="44"/>
      <c r="M39" s="45"/>
      <c r="P39" s="45"/>
      <c r="Q39" s="45"/>
    </row>
    <row r="40" spans="1:17" ht="31.5">
      <c r="A40" s="68" t="s">
        <v>75</v>
      </c>
      <c r="B40" s="89">
        <v>9.6</v>
      </c>
      <c r="C40" s="86">
        <v>9.6</v>
      </c>
      <c r="D40" s="87">
        <f t="shared" si="3"/>
        <v>55072.91666666667</v>
      </c>
      <c r="E40" s="87">
        <f t="shared" si="4"/>
        <v>55072.91666666667</v>
      </c>
      <c r="F40" s="88">
        <f t="shared" si="5"/>
        <v>104.16666666666667</v>
      </c>
      <c r="G40" s="86">
        <v>528.7</v>
      </c>
      <c r="H40" s="86">
        <v>0</v>
      </c>
      <c r="I40" s="86">
        <v>528.7</v>
      </c>
      <c r="J40" s="89"/>
      <c r="K40" s="44"/>
      <c r="M40" s="45"/>
      <c r="P40" s="45"/>
      <c r="Q40" s="45"/>
    </row>
    <row r="41" spans="1:17" ht="16.5">
      <c r="A41" s="68" t="s">
        <v>38</v>
      </c>
      <c r="B41" s="89">
        <v>19.7</v>
      </c>
      <c r="C41" s="86">
        <v>19.7</v>
      </c>
      <c r="D41" s="87">
        <f t="shared" si="3"/>
        <v>52870.00000000001</v>
      </c>
      <c r="E41" s="87">
        <f t="shared" si="4"/>
        <v>52870.00000000001</v>
      </c>
      <c r="F41" s="88">
        <f t="shared" si="5"/>
        <v>100.00000000000003</v>
      </c>
      <c r="G41" s="86">
        <v>1041.539</v>
      </c>
      <c r="H41" s="86">
        <v>9.9</v>
      </c>
      <c r="I41" s="86">
        <v>1041.539</v>
      </c>
      <c r="J41" s="89">
        <v>9.9</v>
      </c>
      <c r="K41" s="44"/>
      <c r="M41" s="45"/>
      <c r="P41" s="45"/>
      <c r="Q41" s="45"/>
    </row>
    <row r="42" spans="1:17" ht="31.5">
      <c r="A42" s="70" t="s">
        <v>39</v>
      </c>
      <c r="B42" s="92">
        <v>3.83</v>
      </c>
      <c r="C42" s="93">
        <v>3.83</v>
      </c>
      <c r="D42" s="94">
        <f t="shared" si="3"/>
        <v>63655.35248041776</v>
      </c>
      <c r="E42" s="87">
        <f t="shared" si="4"/>
        <v>63655.35248041776</v>
      </c>
      <c r="F42" s="88">
        <f t="shared" si="5"/>
        <v>120.39975880540526</v>
      </c>
      <c r="G42" s="93">
        <v>243.8</v>
      </c>
      <c r="H42" s="93">
        <v>0</v>
      </c>
      <c r="I42" s="93">
        <v>243.8</v>
      </c>
      <c r="J42" s="92"/>
      <c r="K42" s="44"/>
      <c r="M42" s="45"/>
      <c r="P42" s="45"/>
      <c r="Q42" s="45"/>
    </row>
    <row r="43" spans="1:17" s="56" customFormat="1" ht="16.5">
      <c r="A43" s="71" t="s">
        <v>46</v>
      </c>
      <c r="B43" s="73">
        <f>SUM(B22:B42)</f>
        <v>126.28999999999999</v>
      </c>
      <c r="C43" s="73">
        <f>SUM(C22:C42)</f>
        <v>126.28999999999999</v>
      </c>
      <c r="D43" s="73">
        <f>_xlfn.IFERROR(G43/B43*1000,0)</f>
        <v>52819.32940058595</v>
      </c>
      <c r="E43" s="73">
        <f>_xlfn.IFERROR(I43/C43/$K$1*1000,0)</f>
        <v>52819.32940058595</v>
      </c>
      <c r="F43" s="74">
        <f>_xlfn.IFERROR(E43/$I$2*100,0)</f>
        <v>99.90416001623974</v>
      </c>
      <c r="G43" s="73">
        <f>SUM(G22:G42)</f>
        <v>6670.553109999999</v>
      </c>
      <c r="H43" s="73">
        <f>SUM(H22:H42)</f>
        <v>34.70999</v>
      </c>
      <c r="I43" s="73">
        <f>SUM(I22:I42)</f>
        <v>6670.553109999999</v>
      </c>
      <c r="J43" s="73">
        <f>SUM(J22:J42)</f>
        <v>34.70999</v>
      </c>
      <c r="K43" s="81"/>
      <c r="M43" s="45"/>
      <c r="P43" s="55"/>
      <c r="Q43" s="55"/>
    </row>
    <row r="44" spans="1:17" ht="16.5">
      <c r="A44" s="83" t="s">
        <v>76</v>
      </c>
      <c r="B44" s="86">
        <v>2</v>
      </c>
      <c r="C44" s="86">
        <v>2</v>
      </c>
      <c r="D44" s="86">
        <f>_xlfn.IFERROR(G44/B44*1000,0)</f>
        <v>68350</v>
      </c>
      <c r="E44" s="86">
        <f>_xlfn.IFERROR(I44/C44/$K$1*1000,0)</f>
        <v>68350</v>
      </c>
      <c r="F44" s="97">
        <f>_xlfn.IFERROR(E44/$I$2*100,0)</f>
        <v>129.27936447891054</v>
      </c>
      <c r="G44" s="86">
        <v>136.7</v>
      </c>
      <c r="H44" s="86">
        <v>0</v>
      </c>
      <c r="I44" s="86">
        <v>136.7</v>
      </c>
      <c r="J44" s="86"/>
      <c r="K44" s="84"/>
      <c r="M44" s="45"/>
      <c r="P44" s="45"/>
      <c r="Q44" s="45"/>
    </row>
    <row r="45" spans="1:17" s="56" customFormat="1" ht="18.75">
      <c r="A45" s="82" t="s">
        <v>47</v>
      </c>
      <c r="B45" s="73">
        <f>B21+B43+B44</f>
        <v>583.29</v>
      </c>
      <c r="C45" s="73">
        <f>C21+C43+C44</f>
        <v>583.29</v>
      </c>
      <c r="D45" s="73">
        <f>_xlfn.IFERROR(G45/B45*1000,0)</f>
        <v>54975.36921599889</v>
      </c>
      <c r="E45" s="73">
        <f>_xlfn.IFERROR(I45/C45/$K$1*1000,0)</f>
        <v>54975.36921599889</v>
      </c>
      <c r="F45" s="74">
        <f>_xlfn.IFERROR(E45/$I$2*100,0)</f>
        <v>103.98216231511044</v>
      </c>
      <c r="G45" s="73">
        <f>G21+G43+G44</f>
        <v>32066.583109999996</v>
      </c>
      <c r="H45" s="73">
        <f>H21+H43+H44</f>
        <v>86.25998999999999</v>
      </c>
      <c r="I45" s="73">
        <f>I21+I43+I44</f>
        <v>32066.583109999996</v>
      </c>
      <c r="J45" s="73">
        <f>J21+J43+J44</f>
        <v>86.25998999999999</v>
      </c>
      <c r="K45" s="81"/>
      <c r="M45" s="45"/>
      <c r="P45" s="55"/>
      <c r="Q45" s="55"/>
    </row>
    <row r="46" spans="2:9" ht="16.5">
      <c r="B46" s="53"/>
      <c r="D46" s="53"/>
      <c r="E46" s="53"/>
      <c r="G46" s="53"/>
      <c r="H46" s="53"/>
      <c r="I46" s="53"/>
    </row>
    <row r="49" spans="2:3" ht="16.5">
      <c r="B49" s="50"/>
      <c r="C49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L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30.140625" style="49" customWidth="1"/>
    <col min="2" max="2" width="18.421875" style="50" customWidth="1"/>
    <col min="3" max="3" width="17.8515625" style="50" customWidth="1"/>
    <col min="4" max="4" width="17.421875" style="37" customWidth="1"/>
    <col min="5" max="5" width="13.57421875" style="50" customWidth="1"/>
    <col min="6" max="6" width="18.57421875" style="51" customWidth="1"/>
    <col min="7" max="7" width="14.00390625" style="50" customWidth="1"/>
    <col min="8" max="8" width="13.7109375" style="50" customWidth="1"/>
    <col min="9" max="9" width="16.140625" style="50" customWidth="1"/>
    <col min="10" max="10" width="14.28125" style="52" customWidth="1"/>
    <col min="11" max="11" width="11.8515625" style="52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38" t="s">
        <v>53</v>
      </c>
      <c r="K1" s="38">
        <f>VLOOKUP(month,месяцы!$A$1:$B$12,2,FALSE)</f>
        <v>1</v>
      </c>
    </row>
    <row r="2" spans="1:11" ht="16.5">
      <c r="A2" s="11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9"/>
      <c r="C2" s="119"/>
      <c r="D2" s="119"/>
      <c r="E2" s="119"/>
      <c r="F2" s="119"/>
      <c r="G2" s="40"/>
      <c r="H2" s="41"/>
      <c r="I2" s="42">
        <v>52870</v>
      </c>
      <c r="J2" s="38">
        <v>2024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ht="16.5">
      <c r="A4" s="43" t="s">
        <v>77</v>
      </c>
      <c r="B4" s="85">
        <v>59</v>
      </c>
      <c r="C4" s="86">
        <v>59</v>
      </c>
      <c r="D4" s="87">
        <f>_xlfn.IFERROR(G4/B4*1000,0)</f>
        <v>51159.32203389831</v>
      </c>
      <c r="E4" s="87">
        <f>_xlfn.IFERROR(I4/C4/$K$1*1000,0)</f>
        <v>51159.32203389831</v>
      </c>
      <c r="F4" s="88">
        <f>_xlfn.IFERROR(E4/$I$2*100,0)</f>
        <v>96.76436927160641</v>
      </c>
      <c r="G4" s="86">
        <v>3018.4</v>
      </c>
      <c r="H4" s="86">
        <v>0</v>
      </c>
      <c r="I4" s="89">
        <v>3018.4</v>
      </c>
      <c r="J4" s="90"/>
      <c r="K4" s="44"/>
      <c r="M4" s="45"/>
      <c r="P4" s="45"/>
      <c r="Q4" s="45"/>
    </row>
    <row r="5" spans="1:17" ht="16.5">
      <c r="A5" s="43" t="s">
        <v>3</v>
      </c>
      <c r="B5" s="85">
        <v>20</v>
      </c>
      <c r="C5" s="86">
        <v>20</v>
      </c>
      <c r="D5" s="87">
        <f aca="true" t="shared" si="0" ref="D5:D20">_xlfn.IFERROR(G5/B5*1000,0)</f>
        <v>52870.00000000001</v>
      </c>
      <c r="E5" s="87">
        <f aca="true" t="shared" si="1" ref="E5:E20">_xlfn.IFERROR(I5/C5/$K$1*1000,0)</f>
        <v>52870.00000000001</v>
      </c>
      <c r="F5" s="88">
        <f aca="true" t="shared" si="2" ref="F5:F20">_xlfn.IFERROR(E5/$I$2*100,0)</f>
        <v>100.00000000000003</v>
      </c>
      <c r="G5" s="86">
        <v>1057.4</v>
      </c>
      <c r="H5" s="86">
        <v>0</v>
      </c>
      <c r="I5" s="89">
        <v>1057.4</v>
      </c>
      <c r="J5" s="90"/>
      <c r="K5" s="44"/>
      <c r="M5" s="45"/>
      <c r="P5" s="45"/>
      <c r="Q5" s="45"/>
    </row>
    <row r="6" spans="1:17" ht="16.5">
      <c r="A6" s="43" t="s">
        <v>4</v>
      </c>
      <c r="B6" s="85">
        <v>53</v>
      </c>
      <c r="C6" s="86">
        <v>53</v>
      </c>
      <c r="D6" s="87">
        <f t="shared" si="0"/>
        <v>51925.471698113215</v>
      </c>
      <c r="E6" s="87">
        <f t="shared" si="1"/>
        <v>51925.471698113215</v>
      </c>
      <c r="F6" s="88">
        <f t="shared" si="2"/>
        <v>98.21348912069836</v>
      </c>
      <c r="G6" s="86">
        <v>2752.05</v>
      </c>
      <c r="H6" s="86">
        <v>0</v>
      </c>
      <c r="I6" s="89">
        <v>2752.05</v>
      </c>
      <c r="J6" s="90"/>
      <c r="K6" s="44"/>
      <c r="M6" s="45"/>
      <c r="P6" s="45"/>
      <c r="Q6" s="45"/>
    </row>
    <row r="7" spans="1:17" ht="16.5">
      <c r="A7" s="43" t="s">
        <v>6</v>
      </c>
      <c r="B7" s="85">
        <v>51</v>
      </c>
      <c r="C7" s="86">
        <v>51</v>
      </c>
      <c r="D7" s="87">
        <f t="shared" si="0"/>
        <v>54229.41176470588</v>
      </c>
      <c r="E7" s="87">
        <f t="shared" si="1"/>
        <v>54229.41176470588</v>
      </c>
      <c r="F7" s="88">
        <f t="shared" si="2"/>
        <v>102.57123465993168</v>
      </c>
      <c r="G7" s="86">
        <v>2765.7</v>
      </c>
      <c r="H7" s="86">
        <v>0</v>
      </c>
      <c r="I7" s="89">
        <v>2765.7</v>
      </c>
      <c r="J7" s="90"/>
      <c r="K7" s="44"/>
      <c r="M7" s="45"/>
      <c r="P7" s="45"/>
      <c r="Q7" s="45"/>
    </row>
    <row r="8" spans="1:17" ht="16.5">
      <c r="A8" s="43" t="s">
        <v>7</v>
      </c>
      <c r="B8" s="89">
        <v>15</v>
      </c>
      <c r="C8" s="86">
        <v>15</v>
      </c>
      <c r="D8" s="87">
        <f t="shared" si="0"/>
        <v>52870</v>
      </c>
      <c r="E8" s="87">
        <f t="shared" si="1"/>
        <v>52870</v>
      </c>
      <c r="F8" s="88">
        <f t="shared" si="2"/>
        <v>100</v>
      </c>
      <c r="G8" s="86">
        <v>793.05</v>
      </c>
      <c r="H8" s="86">
        <v>21.93</v>
      </c>
      <c r="I8" s="89">
        <v>793.05</v>
      </c>
      <c r="J8" s="90">
        <v>21.93</v>
      </c>
      <c r="K8" s="44"/>
      <c r="M8" s="45"/>
      <c r="P8" s="45"/>
      <c r="Q8" s="45"/>
    </row>
    <row r="9" spans="1:17" s="46" customFormat="1" ht="16.5">
      <c r="A9" s="43" t="s">
        <v>79</v>
      </c>
      <c r="B9" s="89">
        <v>83.5</v>
      </c>
      <c r="C9" s="86">
        <v>83.5</v>
      </c>
      <c r="D9" s="87">
        <f t="shared" si="0"/>
        <v>50474.79041916168</v>
      </c>
      <c r="E9" s="87">
        <f t="shared" si="1"/>
        <v>50474.79041916168</v>
      </c>
      <c r="F9" s="88">
        <f t="shared" si="2"/>
        <v>95.46962439788477</v>
      </c>
      <c r="G9" s="86">
        <v>4214.645</v>
      </c>
      <c r="H9" s="86">
        <v>0</v>
      </c>
      <c r="I9" s="89">
        <v>4214.645</v>
      </c>
      <c r="J9" s="90"/>
      <c r="K9" s="44"/>
      <c r="M9" s="45"/>
      <c r="P9" s="45"/>
      <c r="Q9" s="45"/>
    </row>
    <row r="10" spans="1:17" ht="31.5">
      <c r="A10" s="43" t="s">
        <v>9</v>
      </c>
      <c r="B10" s="89">
        <v>8</v>
      </c>
      <c r="C10" s="86">
        <v>8</v>
      </c>
      <c r="D10" s="87">
        <f t="shared" si="0"/>
        <v>51262.5</v>
      </c>
      <c r="E10" s="87">
        <f t="shared" si="1"/>
        <v>51262.5</v>
      </c>
      <c r="F10" s="88">
        <f t="shared" si="2"/>
        <v>96.9595233591829</v>
      </c>
      <c r="G10" s="86">
        <v>410.1</v>
      </c>
      <c r="H10" s="86">
        <v>13</v>
      </c>
      <c r="I10" s="89">
        <v>410.1</v>
      </c>
      <c r="J10" s="90">
        <v>13</v>
      </c>
      <c r="K10" s="44"/>
      <c r="M10" s="45"/>
      <c r="P10" s="45"/>
      <c r="Q10" s="45"/>
    </row>
    <row r="11" spans="1:17" ht="31.5">
      <c r="A11" s="43" t="s">
        <v>10</v>
      </c>
      <c r="B11" s="89">
        <v>9</v>
      </c>
      <c r="C11" s="86">
        <v>9</v>
      </c>
      <c r="D11" s="87">
        <f t="shared" si="0"/>
        <v>52800</v>
      </c>
      <c r="E11" s="87">
        <f t="shared" si="1"/>
        <v>52800</v>
      </c>
      <c r="F11" s="88">
        <f t="shared" si="2"/>
        <v>99.86759977302818</v>
      </c>
      <c r="G11" s="86">
        <v>475.2</v>
      </c>
      <c r="H11" s="86">
        <v>0</v>
      </c>
      <c r="I11" s="89">
        <v>475.2</v>
      </c>
      <c r="J11" s="90"/>
      <c r="K11" s="44"/>
      <c r="M11" s="45"/>
      <c r="P11" s="45"/>
      <c r="Q11" s="45"/>
    </row>
    <row r="12" spans="1:17" s="46" customFormat="1" ht="31.5">
      <c r="A12" s="34" t="s">
        <v>11</v>
      </c>
      <c r="B12" s="91">
        <v>15</v>
      </c>
      <c r="C12" s="86">
        <v>15</v>
      </c>
      <c r="D12" s="87">
        <f t="shared" si="0"/>
        <v>55429.333333333336</v>
      </c>
      <c r="E12" s="87">
        <f t="shared" si="1"/>
        <v>55429.333333333336</v>
      </c>
      <c r="F12" s="88">
        <f t="shared" si="2"/>
        <v>104.84080448899817</v>
      </c>
      <c r="G12" s="86">
        <v>831.44</v>
      </c>
      <c r="H12" s="86">
        <v>0</v>
      </c>
      <c r="I12" s="89">
        <v>831.44</v>
      </c>
      <c r="J12" s="90"/>
      <c r="K12" s="44"/>
      <c r="M12" s="45"/>
      <c r="P12" s="45"/>
      <c r="Q12" s="45"/>
    </row>
    <row r="13" spans="1:17" s="47" customFormat="1" ht="16.5">
      <c r="A13" s="43" t="s">
        <v>78</v>
      </c>
      <c r="B13" s="89">
        <v>55.7</v>
      </c>
      <c r="C13" s="86">
        <v>55.7</v>
      </c>
      <c r="D13" s="87">
        <f t="shared" si="0"/>
        <v>50385.99640933573</v>
      </c>
      <c r="E13" s="87">
        <f t="shared" si="1"/>
        <v>50385.99640933573</v>
      </c>
      <c r="F13" s="88">
        <f t="shared" si="2"/>
        <v>95.30167658281772</v>
      </c>
      <c r="G13" s="86">
        <v>2806.5</v>
      </c>
      <c r="H13" s="86">
        <v>0</v>
      </c>
      <c r="I13" s="89">
        <v>2806.5</v>
      </c>
      <c r="J13" s="90"/>
      <c r="K13" s="44"/>
      <c r="L13" s="46"/>
      <c r="M13" s="45"/>
      <c r="P13" s="45"/>
      <c r="Q13" s="45"/>
    </row>
    <row r="14" spans="1:17" s="46" customFormat="1" ht="31.5">
      <c r="A14" s="34" t="s">
        <v>13</v>
      </c>
      <c r="B14" s="91">
        <v>106</v>
      </c>
      <c r="C14" s="86">
        <v>106</v>
      </c>
      <c r="D14" s="87">
        <f>_xlfn.IFERROR(G14/B14*1000,0)</f>
        <v>53057.547169811325</v>
      </c>
      <c r="E14" s="87">
        <f t="shared" si="1"/>
        <v>53057.547169811325</v>
      </c>
      <c r="F14" s="88">
        <f t="shared" si="2"/>
        <v>100.35473268358488</v>
      </c>
      <c r="G14" s="86">
        <v>5624.1</v>
      </c>
      <c r="H14" s="86">
        <v>0</v>
      </c>
      <c r="I14" s="89">
        <v>5624.1</v>
      </c>
      <c r="J14" s="90"/>
      <c r="K14" s="44"/>
      <c r="M14" s="45"/>
      <c r="P14" s="45"/>
      <c r="Q14" s="45"/>
    </row>
    <row r="15" spans="1:17" s="46" customFormat="1" ht="16.5">
      <c r="A15" s="43" t="s">
        <v>14</v>
      </c>
      <c r="B15" s="89">
        <v>64.7</v>
      </c>
      <c r="C15" s="86">
        <v>64.7</v>
      </c>
      <c r="D15" s="87">
        <f t="shared" si="0"/>
        <v>50231.83925811437</v>
      </c>
      <c r="E15" s="87">
        <f t="shared" si="1"/>
        <v>50231.83925811437</v>
      </c>
      <c r="F15" s="88">
        <f t="shared" si="2"/>
        <v>95.01009884266006</v>
      </c>
      <c r="G15" s="86">
        <v>3250</v>
      </c>
      <c r="H15" s="86">
        <v>0</v>
      </c>
      <c r="I15" s="89">
        <v>3250</v>
      </c>
      <c r="J15" s="90"/>
      <c r="K15" s="44"/>
      <c r="M15" s="45"/>
      <c r="P15" s="45"/>
      <c r="Q15" s="45"/>
    </row>
    <row r="16" spans="1:17" s="46" customFormat="1" ht="16.5">
      <c r="A16" s="5" t="s">
        <v>65</v>
      </c>
      <c r="B16" s="89">
        <v>74.8</v>
      </c>
      <c r="C16" s="86">
        <v>74.8</v>
      </c>
      <c r="D16" s="87">
        <f t="shared" si="0"/>
        <v>52870.32085561497</v>
      </c>
      <c r="E16" s="87">
        <f t="shared" si="1"/>
        <v>52870.32085561497</v>
      </c>
      <c r="F16" s="88">
        <f t="shared" si="2"/>
        <v>100.00060687651782</v>
      </c>
      <c r="G16" s="86">
        <v>3954.7</v>
      </c>
      <c r="H16" s="86">
        <v>0</v>
      </c>
      <c r="I16" s="89">
        <v>3954.7</v>
      </c>
      <c r="J16" s="90"/>
      <c r="K16" s="44"/>
      <c r="M16" s="45"/>
      <c r="P16" s="45"/>
      <c r="Q16" s="45"/>
    </row>
    <row r="17" spans="1:17" s="46" customFormat="1" ht="31.5">
      <c r="A17" s="43" t="s">
        <v>67</v>
      </c>
      <c r="B17" s="89">
        <v>32</v>
      </c>
      <c r="C17" s="86">
        <v>32</v>
      </c>
      <c r="D17" s="87">
        <f t="shared" si="0"/>
        <v>52870</v>
      </c>
      <c r="E17" s="87">
        <f t="shared" si="1"/>
        <v>52870</v>
      </c>
      <c r="F17" s="88">
        <f t="shared" si="2"/>
        <v>100</v>
      </c>
      <c r="G17" s="86">
        <v>1691.84</v>
      </c>
      <c r="H17" s="86">
        <v>0</v>
      </c>
      <c r="I17" s="89">
        <v>1691.84</v>
      </c>
      <c r="J17" s="90"/>
      <c r="K17" s="44"/>
      <c r="M17" s="45"/>
      <c r="P17" s="45"/>
      <c r="Q17" s="45"/>
    </row>
    <row r="18" spans="1:17" ht="31.5">
      <c r="A18" s="43" t="s">
        <v>16</v>
      </c>
      <c r="B18" s="89">
        <v>85.42</v>
      </c>
      <c r="C18" s="86">
        <v>85.42</v>
      </c>
      <c r="D18" s="87">
        <f t="shared" si="0"/>
        <v>52870.05385155701</v>
      </c>
      <c r="E18" s="87">
        <f t="shared" si="1"/>
        <v>52870.05385155701</v>
      </c>
      <c r="F18" s="88">
        <f t="shared" si="2"/>
        <v>100.00010185654816</v>
      </c>
      <c r="G18" s="86">
        <v>4516.16</v>
      </c>
      <c r="H18" s="86">
        <v>0</v>
      </c>
      <c r="I18" s="89">
        <v>4516.16</v>
      </c>
      <c r="J18" s="90"/>
      <c r="K18" s="44"/>
      <c r="M18" s="45"/>
      <c r="P18" s="45"/>
      <c r="Q18" s="45"/>
    </row>
    <row r="19" spans="1:17" ht="16.5">
      <c r="A19" s="43" t="s">
        <v>17</v>
      </c>
      <c r="B19" s="89">
        <v>14.5</v>
      </c>
      <c r="C19" s="86">
        <v>14.5</v>
      </c>
      <c r="D19" s="87">
        <f t="shared" si="0"/>
        <v>52869.65517241379</v>
      </c>
      <c r="E19" s="87">
        <f t="shared" si="1"/>
        <v>52869.65517241379</v>
      </c>
      <c r="F19" s="88">
        <f t="shared" si="2"/>
        <v>99.99934778213314</v>
      </c>
      <c r="G19" s="86">
        <v>766.61</v>
      </c>
      <c r="H19" s="86">
        <v>0</v>
      </c>
      <c r="I19" s="89">
        <v>766.61</v>
      </c>
      <c r="J19" s="90"/>
      <c r="K19" s="44"/>
      <c r="M19" s="45"/>
      <c r="P19" s="45"/>
      <c r="Q19" s="45"/>
    </row>
    <row r="20" spans="1:17" ht="16.5">
      <c r="A20" s="48" t="s">
        <v>68</v>
      </c>
      <c r="B20" s="92">
        <v>0.25</v>
      </c>
      <c r="C20" s="93">
        <v>0.25</v>
      </c>
      <c r="D20" s="94">
        <f t="shared" si="0"/>
        <v>51200</v>
      </c>
      <c r="E20" s="87">
        <f t="shared" si="1"/>
        <v>51200</v>
      </c>
      <c r="F20" s="88">
        <f t="shared" si="2"/>
        <v>96.84130887081521</v>
      </c>
      <c r="G20" s="93">
        <v>12.8</v>
      </c>
      <c r="H20" s="93">
        <v>0</v>
      </c>
      <c r="I20" s="92">
        <v>12.8</v>
      </c>
      <c r="J20" s="95"/>
      <c r="K20" s="44"/>
      <c r="M20" s="45"/>
      <c r="P20" s="45"/>
      <c r="Q20" s="45"/>
    </row>
    <row r="21" spans="1:17" s="56" customFormat="1" ht="16.5">
      <c r="A21" s="99" t="s">
        <v>46</v>
      </c>
      <c r="B21" s="73">
        <f>SUM(B4:B20)</f>
        <v>746.8699999999999</v>
      </c>
      <c r="C21" s="73">
        <f>SUM(C4:C20)</f>
        <v>746.8699999999999</v>
      </c>
      <c r="D21" s="73">
        <f>_xlfn.IFERROR(G21/B21*1000,0)</f>
        <v>52138.518082129434</v>
      </c>
      <c r="E21" s="73">
        <f>_xlfn.IFERROR(I21/C21/$K$1*1000,0)</f>
        <v>52138.518082129434</v>
      </c>
      <c r="F21" s="74">
        <f>_xlfn.IFERROR(E21/$I$2*100,0)</f>
        <v>98.61645182925938</v>
      </c>
      <c r="G21" s="73">
        <f>SUM(G4:G20)</f>
        <v>38940.69500000001</v>
      </c>
      <c r="H21" s="73">
        <f>SUM(H4:H20)</f>
        <v>34.93</v>
      </c>
      <c r="I21" s="73">
        <f>SUM(I4:I20)</f>
        <v>38940.69500000001</v>
      </c>
      <c r="J21" s="73">
        <f>SUM(J4:J20)</f>
        <v>34.93</v>
      </c>
      <c r="K21" s="81"/>
      <c r="M21" s="45"/>
      <c r="O21" s="55"/>
      <c r="P21" s="55"/>
      <c r="Q21" s="55"/>
    </row>
    <row r="22" spans="1:17" ht="31.5">
      <c r="A22" s="68" t="s">
        <v>19</v>
      </c>
      <c r="B22" s="89">
        <v>0</v>
      </c>
      <c r="C22" s="86"/>
      <c r="D22" s="87">
        <f aca="true" t="shared" si="3" ref="D22:D42">_xlfn.IFERROR(G22/B22*1000,0)</f>
        <v>0</v>
      </c>
      <c r="E22" s="87">
        <f aca="true" t="shared" si="4" ref="E22:E42">_xlfn.IFERROR(I22/C22/$K$1*1000,0)</f>
        <v>0</v>
      </c>
      <c r="F22" s="88">
        <f aca="true" t="shared" si="5" ref="F22:F42">_xlfn.IFERROR(E22/$I$2*100,0)</f>
        <v>0</v>
      </c>
      <c r="G22" s="86">
        <v>0</v>
      </c>
      <c r="H22" s="86">
        <v>0</v>
      </c>
      <c r="I22" s="86"/>
      <c r="J22" s="90"/>
      <c r="K22" s="44"/>
      <c r="M22" s="45"/>
      <c r="P22" s="45"/>
      <c r="Q22" s="45"/>
    </row>
    <row r="23" spans="1:17" ht="31.5">
      <c r="A23" s="68" t="s">
        <v>69</v>
      </c>
      <c r="B23" s="89">
        <v>0</v>
      </c>
      <c r="C23" s="86"/>
      <c r="D23" s="87">
        <f t="shared" si="3"/>
        <v>0</v>
      </c>
      <c r="E23" s="87">
        <f t="shared" si="4"/>
        <v>0</v>
      </c>
      <c r="F23" s="88">
        <f t="shared" si="5"/>
        <v>0</v>
      </c>
      <c r="G23" s="86">
        <v>0</v>
      </c>
      <c r="H23" s="86">
        <v>0</v>
      </c>
      <c r="I23" s="86"/>
      <c r="J23" s="90"/>
      <c r="K23" s="44"/>
      <c r="M23" s="45"/>
      <c r="P23" s="45"/>
      <c r="Q23" s="45"/>
    </row>
    <row r="24" spans="1:17" ht="31.5">
      <c r="A24" s="68" t="s">
        <v>21</v>
      </c>
      <c r="B24" s="89">
        <v>0</v>
      </c>
      <c r="C24" s="86"/>
      <c r="D24" s="87">
        <f t="shared" si="3"/>
        <v>0</v>
      </c>
      <c r="E24" s="87">
        <f t="shared" si="4"/>
        <v>0</v>
      </c>
      <c r="F24" s="88">
        <f t="shared" si="5"/>
        <v>0</v>
      </c>
      <c r="G24" s="86">
        <v>0</v>
      </c>
      <c r="H24" s="86">
        <v>0</v>
      </c>
      <c r="I24" s="86"/>
      <c r="J24" s="90"/>
      <c r="K24" s="44"/>
      <c r="M24" s="45"/>
      <c r="P24" s="45"/>
      <c r="Q24" s="45"/>
    </row>
    <row r="25" spans="1:17" ht="31.5">
      <c r="A25" s="68" t="s">
        <v>22</v>
      </c>
      <c r="B25" s="89">
        <v>0.75</v>
      </c>
      <c r="C25" s="86">
        <v>0.75</v>
      </c>
      <c r="D25" s="87">
        <f t="shared" si="3"/>
        <v>50533.33333333333</v>
      </c>
      <c r="E25" s="87">
        <f t="shared" si="4"/>
        <v>50533.33333333333</v>
      </c>
      <c r="F25" s="88">
        <f t="shared" si="5"/>
        <v>95.58035432822646</v>
      </c>
      <c r="G25" s="86">
        <v>37.9</v>
      </c>
      <c r="H25" s="86">
        <v>0</v>
      </c>
      <c r="I25" s="86">
        <v>37.9</v>
      </c>
      <c r="J25" s="90"/>
      <c r="K25" s="44"/>
      <c r="M25" s="45"/>
      <c r="P25" s="45"/>
      <c r="Q25" s="45"/>
    </row>
    <row r="26" spans="1:17" ht="47.25">
      <c r="A26" s="68" t="s">
        <v>23</v>
      </c>
      <c r="B26" s="89">
        <v>0</v>
      </c>
      <c r="C26" s="86"/>
      <c r="D26" s="87">
        <f t="shared" si="3"/>
        <v>0</v>
      </c>
      <c r="E26" s="87">
        <f t="shared" si="4"/>
        <v>0</v>
      </c>
      <c r="F26" s="88">
        <f t="shared" si="5"/>
        <v>0</v>
      </c>
      <c r="G26" s="86">
        <v>0</v>
      </c>
      <c r="H26" s="86">
        <v>0</v>
      </c>
      <c r="I26" s="86"/>
      <c r="J26" s="90"/>
      <c r="K26" s="44"/>
      <c r="M26" s="45"/>
      <c r="P26" s="45"/>
      <c r="Q26" s="45"/>
    </row>
    <row r="27" spans="1:17" ht="31.5">
      <c r="A27" s="68" t="s">
        <v>24</v>
      </c>
      <c r="B27" s="89">
        <v>0</v>
      </c>
      <c r="C27" s="86"/>
      <c r="D27" s="87">
        <f t="shared" si="3"/>
        <v>0</v>
      </c>
      <c r="E27" s="87">
        <f t="shared" si="4"/>
        <v>0</v>
      </c>
      <c r="F27" s="88">
        <f t="shared" si="5"/>
        <v>0</v>
      </c>
      <c r="G27" s="86">
        <v>0</v>
      </c>
      <c r="H27" s="86">
        <v>0</v>
      </c>
      <c r="I27" s="86"/>
      <c r="J27" s="90"/>
      <c r="K27" s="44"/>
      <c r="M27" s="45"/>
      <c r="P27" s="45"/>
      <c r="Q27" s="45"/>
    </row>
    <row r="28" spans="1:17" ht="31.5">
      <c r="A28" s="68" t="s">
        <v>70</v>
      </c>
      <c r="B28" s="96">
        <v>0</v>
      </c>
      <c r="C28" s="86"/>
      <c r="D28" s="87">
        <f t="shared" si="3"/>
        <v>0</v>
      </c>
      <c r="E28" s="87">
        <f t="shared" si="4"/>
        <v>0</v>
      </c>
      <c r="F28" s="88">
        <f t="shared" si="5"/>
        <v>0</v>
      </c>
      <c r="G28" s="86">
        <v>0</v>
      </c>
      <c r="H28" s="86">
        <v>0</v>
      </c>
      <c r="I28" s="86"/>
      <c r="J28" s="90"/>
      <c r="K28" s="44"/>
      <c r="M28" s="45"/>
      <c r="P28" s="45"/>
      <c r="Q28" s="45"/>
    </row>
    <row r="29" spans="1:17" ht="31.5">
      <c r="A29" s="68" t="s">
        <v>26</v>
      </c>
      <c r="B29" s="96">
        <v>0</v>
      </c>
      <c r="C29" s="86">
        <v>0</v>
      </c>
      <c r="D29" s="87">
        <f t="shared" si="3"/>
        <v>0</v>
      </c>
      <c r="E29" s="87">
        <f t="shared" si="4"/>
        <v>0</v>
      </c>
      <c r="F29" s="88">
        <f t="shared" si="5"/>
        <v>0</v>
      </c>
      <c r="G29" s="86">
        <v>0</v>
      </c>
      <c r="H29" s="86">
        <v>0</v>
      </c>
      <c r="I29" s="86">
        <v>0</v>
      </c>
      <c r="J29" s="90">
        <v>0</v>
      </c>
      <c r="K29" s="44"/>
      <c r="M29" s="45"/>
      <c r="P29" s="45"/>
      <c r="Q29" s="45"/>
    </row>
    <row r="30" spans="1:17" ht="31.5">
      <c r="A30" s="68" t="s">
        <v>27</v>
      </c>
      <c r="B30" s="89">
        <v>0</v>
      </c>
      <c r="C30" s="86"/>
      <c r="D30" s="87">
        <f t="shared" si="3"/>
        <v>0</v>
      </c>
      <c r="E30" s="87">
        <f t="shared" si="4"/>
        <v>0</v>
      </c>
      <c r="F30" s="88">
        <f t="shared" si="5"/>
        <v>0</v>
      </c>
      <c r="G30" s="86">
        <v>0</v>
      </c>
      <c r="H30" s="86">
        <v>0</v>
      </c>
      <c r="I30" s="86"/>
      <c r="J30" s="90"/>
      <c r="K30" s="44"/>
      <c r="M30" s="45"/>
      <c r="P30" s="45"/>
      <c r="Q30" s="45"/>
    </row>
    <row r="31" spans="1:17" ht="31.5">
      <c r="A31" s="69" t="s">
        <v>28</v>
      </c>
      <c r="B31" s="96">
        <v>0</v>
      </c>
      <c r="C31" s="86"/>
      <c r="D31" s="87">
        <f t="shared" si="3"/>
        <v>0</v>
      </c>
      <c r="E31" s="87">
        <f t="shared" si="4"/>
        <v>0</v>
      </c>
      <c r="F31" s="88">
        <f t="shared" si="5"/>
        <v>0</v>
      </c>
      <c r="G31" s="86">
        <v>0</v>
      </c>
      <c r="H31" s="86">
        <v>0</v>
      </c>
      <c r="I31" s="86"/>
      <c r="J31" s="90"/>
      <c r="K31" s="44"/>
      <c r="M31" s="45"/>
      <c r="P31" s="45"/>
      <c r="Q31" s="45"/>
    </row>
    <row r="32" spans="1:17" ht="31.5">
      <c r="A32" s="68" t="s">
        <v>29</v>
      </c>
      <c r="B32" s="89">
        <v>0</v>
      </c>
      <c r="C32" s="86"/>
      <c r="D32" s="87">
        <f t="shared" si="3"/>
        <v>0</v>
      </c>
      <c r="E32" s="87">
        <f t="shared" si="4"/>
        <v>0</v>
      </c>
      <c r="F32" s="88">
        <f t="shared" si="5"/>
        <v>0</v>
      </c>
      <c r="G32" s="86">
        <v>0</v>
      </c>
      <c r="H32" s="86">
        <v>0</v>
      </c>
      <c r="I32" s="86"/>
      <c r="J32" s="90"/>
      <c r="K32" s="44"/>
      <c r="M32" s="45"/>
      <c r="P32" s="45"/>
      <c r="Q32" s="45"/>
    </row>
    <row r="33" spans="1:17" ht="31.5">
      <c r="A33" s="68" t="s">
        <v>30</v>
      </c>
      <c r="B33" s="96">
        <v>0</v>
      </c>
      <c r="C33" s="86"/>
      <c r="D33" s="87">
        <f t="shared" si="3"/>
        <v>0</v>
      </c>
      <c r="E33" s="87">
        <f t="shared" si="4"/>
        <v>0</v>
      </c>
      <c r="F33" s="88">
        <f t="shared" si="5"/>
        <v>0</v>
      </c>
      <c r="G33" s="86">
        <v>0</v>
      </c>
      <c r="H33" s="86">
        <v>0</v>
      </c>
      <c r="I33" s="86"/>
      <c r="J33" s="90"/>
      <c r="K33" s="44"/>
      <c r="M33" s="45"/>
      <c r="P33" s="45"/>
      <c r="Q33" s="45"/>
    </row>
    <row r="34" spans="1:17" ht="31.5">
      <c r="A34" s="68" t="s">
        <v>71</v>
      </c>
      <c r="B34" s="89">
        <v>2.3</v>
      </c>
      <c r="C34" s="86">
        <v>2.3</v>
      </c>
      <c r="D34" s="87">
        <f t="shared" si="3"/>
        <v>54913.04347826087</v>
      </c>
      <c r="E34" s="87">
        <f t="shared" si="4"/>
        <v>54913.04347826087</v>
      </c>
      <c r="F34" s="88">
        <f t="shared" si="5"/>
        <v>103.86427743192901</v>
      </c>
      <c r="G34" s="86">
        <v>126.3</v>
      </c>
      <c r="H34" s="86">
        <v>0</v>
      </c>
      <c r="I34" s="86">
        <v>126.3</v>
      </c>
      <c r="J34" s="90"/>
      <c r="K34" s="44"/>
      <c r="M34" s="45"/>
      <c r="P34" s="45"/>
      <c r="Q34" s="45"/>
    </row>
    <row r="35" spans="1:17" ht="16.5">
      <c r="A35" s="68" t="s">
        <v>32</v>
      </c>
      <c r="B35" s="89">
        <v>0</v>
      </c>
      <c r="C35" s="86"/>
      <c r="D35" s="87">
        <f t="shared" si="3"/>
        <v>0</v>
      </c>
      <c r="E35" s="87">
        <f t="shared" si="4"/>
        <v>0</v>
      </c>
      <c r="F35" s="88">
        <f t="shared" si="5"/>
        <v>0</v>
      </c>
      <c r="G35" s="86">
        <v>0</v>
      </c>
      <c r="H35" s="86">
        <v>0</v>
      </c>
      <c r="I35" s="86"/>
      <c r="J35" s="90"/>
      <c r="K35" s="44"/>
      <c r="M35" s="45"/>
      <c r="P35" s="45"/>
      <c r="Q35" s="45"/>
    </row>
    <row r="36" spans="1:17" ht="31.5">
      <c r="A36" s="68" t="s">
        <v>72</v>
      </c>
      <c r="B36" s="89">
        <v>0</v>
      </c>
      <c r="C36" s="86"/>
      <c r="D36" s="87">
        <f t="shared" si="3"/>
        <v>0</v>
      </c>
      <c r="E36" s="87">
        <f t="shared" si="4"/>
        <v>0</v>
      </c>
      <c r="F36" s="88">
        <f t="shared" si="5"/>
        <v>0</v>
      </c>
      <c r="G36" s="86">
        <v>0</v>
      </c>
      <c r="H36" s="86">
        <v>0</v>
      </c>
      <c r="I36" s="86"/>
      <c r="J36" s="90"/>
      <c r="K36" s="44"/>
      <c r="M36" s="45"/>
      <c r="P36" s="45"/>
      <c r="Q36" s="45"/>
    </row>
    <row r="37" spans="1:17" ht="31.5">
      <c r="A37" s="68" t="s">
        <v>73</v>
      </c>
      <c r="B37" s="96">
        <v>0</v>
      </c>
      <c r="C37" s="86"/>
      <c r="D37" s="87">
        <f t="shared" si="3"/>
        <v>0</v>
      </c>
      <c r="E37" s="87">
        <f t="shared" si="4"/>
        <v>0</v>
      </c>
      <c r="F37" s="88">
        <f t="shared" si="5"/>
        <v>0</v>
      </c>
      <c r="G37" s="86">
        <v>0</v>
      </c>
      <c r="H37" s="86">
        <v>0</v>
      </c>
      <c r="I37" s="86"/>
      <c r="J37" s="90"/>
      <c r="K37" s="44"/>
      <c r="M37" s="45"/>
      <c r="P37" s="45"/>
      <c r="Q37" s="45"/>
    </row>
    <row r="38" spans="1:17" ht="31.5">
      <c r="A38" s="68" t="s">
        <v>74</v>
      </c>
      <c r="B38" s="89">
        <v>0</v>
      </c>
      <c r="C38" s="86"/>
      <c r="D38" s="87">
        <f t="shared" si="3"/>
        <v>0</v>
      </c>
      <c r="E38" s="87">
        <f t="shared" si="4"/>
        <v>0</v>
      </c>
      <c r="F38" s="88">
        <f t="shared" si="5"/>
        <v>0</v>
      </c>
      <c r="G38" s="86">
        <v>0</v>
      </c>
      <c r="H38" s="86">
        <v>0</v>
      </c>
      <c r="I38" s="86"/>
      <c r="J38" s="90"/>
      <c r="K38" s="44"/>
      <c r="M38" s="45"/>
      <c r="P38" s="45"/>
      <c r="Q38" s="45"/>
    </row>
    <row r="39" spans="1:17" ht="31.5">
      <c r="A39" s="68" t="s">
        <v>36</v>
      </c>
      <c r="B39" s="89">
        <v>0</v>
      </c>
      <c r="C39" s="86"/>
      <c r="D39" s="87">
        <f t="shared" si="3"/>
        <v>0</v>
      </c>
      <c r="E39" s="87">
        <f t="shared" si="4"/>
        <v>0</v>
      </c>
      <c r="F39" s="88">
        <f t="shared" si="5"/>
        <v>0</v>
      </c>
      <c r="G39" s="86">
        <v>0</v>
      </c>
      <c r="H39" s="86">
        <v>0</v>
      </c>
      <c r="I39" s="86"/>
      <c r="J39" s="90"/>
      <c r="K39" s="44"/>
      <c r="M39" s="45"/>
      <c r="P39" s="45"/>
      <c r="Q39" s="45"/>
    </row>
    <row r="40" spans="1:17" ht="31.5">
      <c r="A40" s="68" t="s">
        <v>75</v>
      </c>
      <c r="B40" s="89">
        <v>4.2</v>
      </c>
      <c r="C40" s="86">
        <v>4.2</v>
      </c>
      <c r="D40" s="87">
        <f t="shared" si="3"/>
        <v>52880.95238095238</v>
      </c>
      <c r="E40" s="87">
        <f t="shared" si="4"/>
        <v>52880.95238095238</v>
      </c>
      <c r="F40" s="88">
        <f t="shared" si="5"/>
        <v>100.02071568177111</v>
      </c>
      <c r="G40" s="86">
        <v>222.1</v>
      </c>
      <c r="H40" s="86">
        <v>0</v>
      </c>
      <c r="I40" s="86">
        <v>222.1</v>
      </c>
      <c r="J40" s="90"/>
      <c r="K40" s="44"/>
      <c r="M40" s="45"/>
      <c r="P40" s="45"/>
      <c r="Q40" s="45"/>
    </row>
    <row r="41" spans="1:17" ht="31.5">
      <c r="A41" s="68" t="s">
        <v>38</v>
      </c>
      <c r="B41" s="89">
        <v>0</v>
      </c>
      <c r="C41" s="86"/>
      <c r="D41" s="87">
        <f t="shared" si="3"/>
        <v>0</v>
      </c>
      <c r="E41" s="87">
        <f t="shared" si="4"/>
        <v>0</v>
      </c>
      <c r="F41" s="88">
        <f t="shared" si="5"/>
        <v>0</v>
      </c>
      <c r="G41" s="86">
        <v>0</v>
      </c>
      <c r="H41" s="86">
        <v>0</v>
      </c>
      <c r="I41" s="86"/>
      <c r="J41" s="90"/>
      <c r="K41" s="44"/>
      <c r="M41" s="45"/>
      <c r="P41" s="45"/>
      <c r="Q41" s="45"/>
    </row>
    <row r="42" spans="1:17" ht="31.5">
      <c r="A42" s="70" t="s">
        <v>39</v>
      </c>
      <c r="B42" s="92">
        <v>0</v>
      </c>
      <c r="C42" s="93"/>
      <c r="D42" s="94">
        <f t="shared" si="3"/>
        <v>0</v>
      </c>
      <c r="E42" s="87">
        <f t="shared" si="4"/>
        <v>0</v>
      </c>
      <c r="F42" s="88">
        <f t="shared" si="5"/>
        <v>0</v>
      </c>
      <c r="G42" s="93">
        <v>0</v>
      </c>
      <c r="H42" s="93">
        <v>0</v>
      </c>
      <c r="I42" s="93"/>
      <c r="J42" s="95"/>
      <c r="K42" s="44"/>
      <c r="M42" s="45"/>
      <c r="P42" s="45"/>
      <c r="Q42" s="45"/>
    </row>
    <row r="43" spans="1:17" s="56" customFormat="1" ht="16.5">
      <c r="A43" s="71" t="s">
        <v>46</v>
      </c>
      <c r="B43" s="73">
        <f>SUM(B22:B42)</f>
        <v>7.25</v>
      </c>
      <c r="C43" s="73">
        <f>SUM(C22:C42)</f>
        <v>7.25</v>
      </c>
      <c r="D43" s="73">
        <f>_xlfn.IFERROR(G43/B43*1000,0)</f>
        <v>53282.758620689645</v>
      </c>
      <c r="E43" s="73">
        <f>_xlfn.IFERROR(I43/C43/$K$1*1000,0)</f>
        <v>53282.758620689645</v>
      </c>
      <c r="F43" s="74">
        <f>_xlfn.IFERROR(E43/$I$2*100,0)</f>
        <v>100.78070478662691</v>
      </c>
      <c r="G43" s="73">
        <f>SUM(G22:G42)</f>
        <v>386.29999999999995</v>
      </c>
      <c r="H43" s="73">
        <f>SUM(H22:H42)</f>
        <v>0</v>
      </c>
      <c r="I43" s="73">
        <f>SUM(I22:I42)</f>
        <v>386.29999999999995</v>
      </c>
      <c r="J43" s="73">
        <f>SUM(J22:J42)</f>
        <v>0</v>
      </c>
      <c r="K43" s="81"/>
      <c r="M43" s="45"/>
      <c r="P43" s="55"/>
      <c r="Q43" s="55"/>
    </row>
    <row r="44" spans="1:17" s="56" customFormat="1" ht="18.75">
      <c r="A44" s="82" t="s">
        <v>47</v>
      </c>
      <c r="B44" s="73">
        <f>B21+B43</f>
        <v>754.1199999999999</v>
      </c>
      <c r="C44" s="73">
        <f>C21+C43</f>
        <v>754.1199999999999</v>
      </c>
      <c r="D44" s="73">
        <f>_xlfn.IFERROR(G44/B44*1000,0)</f>
        <v>52149.51864424762</v>
      </c>
      <c r="E44" s="73">
        <f>_xlfn.IFERROR(I44/C44/$K$1*1000,0)</f>
        <v>52149.51864424762</v>
      </c>
      <c r="F44" s="74">
        <f>_xlfn.IFERROR(E44/$I$2*100,0)</f>
        <v>98.6372586424203</v>
      </c>
      <c r="G44" s="73">
        <f>G21+G43</f>
        <v>39326.99500000001</v>
      </c>
      <c r="H44" s="73">
        <f>H21+H43</f>
        <v>34.93</v>
      </c>
      <c r="I44" s="73">
        <f>I21+I43</f>
        <v>39326.99500000001</v>
      </c>
      <c r="J44" s="73">
        <f>J21+J43</f>
        <v>34.93</v>
      </c>
      <c r="K44" s="81"/>
      <c r="M44" s="45"/>
      <c r="P44" s="55"/>
      <c r="Q44" s="55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L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3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J47" sqref="J47"/>
    </sheetView>
  </sheetViews>
  <sheetFormatPr defaultColWidth="9.140625" defaultRowHeight="15"/>
  <cols>
    <col min="1" max="1" width="30.7109375" style="37" customWidth="1"/>
    <col min="2" max="2" width="18.421875" style="37" customWidth="1"/>
    <col min="3" max="3" width="18.28125" style="53" customWidth="1"/>
    <col min="4" max="4" width="18.57421875" style="50" customWidth="1"/>
    <col min="5" max="5" width="14.140625" style="50" customWidth="1"/>
    <col min="6" max="6" width="19.57421875" style="54" customWidth="1"/>
    <col min="7" max="7" width="15.140625" style="37" customWidth="1"/>
    <col min="8" max="8" width="14.28125" style="37" customWidth="1"/>
    <col min="9" max="9" width="14.7109375" style="37" customWidth="1"/>
    <col min="10" max="10" width="13.140625" style="52" customWidth="1"/>
    <col min="11" max="12" width="16.28125" style="52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38" t="s">
        <v>53</v>
      </c>
      <c r="K1" s="38">
        <f>VLOOKUP(month,месяцы!$A$1:$B$12,2,FALSE)</f>
        <v>1</v>
      </c>
    </row>
    <row r="2" spans="1:11" ht="16.5">
      <c r="A2" s="11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9"/>
      <c r="C2" s="119"/>
      <c r="D2" s="119"/>
      <c r="E2" s="119"/>
      <c r="F2" s="119"/>
      <c r="G2" s="40"/>
      <c r="H2" s="41"/>
      <c r="I2" s="42">
        <v>52870</v>
      </c>
      <c r="J2" s="38">
        <v>2024</v>
      </c>
      <c r="K2" s="38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</row>
    <row r="4" spans="1:16" ht="16.5">
      <c r="A4" s="43" t="s">
        <v>77</v>
      </c>
      <c r="B4" s="85">
        <v>3</v>
      </c>
      <c r="C4" s="86">
        <v>3</v>
      </c>
      <c r="D4" s="87">
        <f>_xlfn.IFERROR(G4/B4*1000,0)</f>
        <v>50433.333333333336</v>
      </c>
      <c r="E4" s="87">
        <f>_xlfn.IFERROR(I4/C4/$K$1*1000,0)</f>
        <v>50433.333333333336</v>
      </c>
      <c r="F4" s="88">
        <f>_xlfn.IFERROR(E4/$I$2*100,0)</f>
        <v>95.39121114683816</v>
      </c>
      <c r="G4" s="86">
        <v>151.3</v>
      </c>
      <c r="H4" s="86">
        <v>0</v>
      </c>
      <c r="I4" s="89">
        <v>151.3</v>
      </c>
      <c r="J4" s="90"/>
      <c r="K4" s="44"/>
      <c r="L4" s="44"/>
      <c r="M4" s="45"/>
      <c r="O4" s="45"/>
      <c r="P4" s="45"/>
    </row>
    <row r="5" spans="1:16" ht="16.5">
      <c r="A5" s="43" t="s">
        <v>3</v>
      </c>
      <c r="B5" s="85">
        <v>0</v>
      </c>
      <c r="C5" s="86"/>
      <c r="D5" s="87">
        <f aca="true" t="shared" si="0" ref="D5:D20">_xlfn.IFERROR(G5/B5*1000,0)</f>
        <v>0</v>
      </c>
      <c r="E5" s="87">
        <f aca="true" t="shared" si="1" ref="E5:E20">_xlfn.IFERROR(I5/C5/$K$1*1000,0)</f>
        <v>0</v>
      </c>
      <c r="F5" s="88">
        <f aca="true" t="shared" si="2" ref="F5:F20">_xlfn.IFERROR(E5/$I$2*100,0)</f>
        <v>0</v>
      </c>
      <c r="G5" s="86">
        <v>0</v>
      </c>
      <c r="H5" s="86">
        <v>0</v>
      </c>
      <c r="I5" s="89"/>
      <c r="J5" s="89"/>
      <c r="K5" s="44"/>
      <c r="L5" s="44"/>
      <c r="M5" s="45"/>
      <c r="O5" s="45"/>
      <c r="P5" s="45"/>
    </row>
    <row r="6" spans="1:16" ht="16.5">
      <c r="A6" s="43" t="s">
        <v>4</v>
      </c>
      <c r="B6" s="85">
        <v>1</v>
      </c>
      <c r="C6" s="86">
        <v>1</v>
      </c>
      <c r="D6" s="87">
        <f t="shared" si="0"/>
        <v>52900</v>
      </c>
      <c r="E6" s="87">
        <f t="shared" si="1"/>
        <v>52900</v>
      </c>
      <c r="F6" s="88">
        <f t="shared" si="2"/>
        <v>100.05674295441649</v>
      </c>
      <c r="G6" s="86">
        <v>52.9</v>
      </c>
      <c r="H6" s="86">
        <v>0</v>
      </c>
      <c r="I6" s="89">
        <v>52.9</v>
      </c>
      <c r="J6" s="89"/>
      <c r="K6" s="44"/>
      <c r="L6" s="44"/>
      <c r="M6" s="45"/>
      <c r="O6" s="45"/>
      <c r="P6" s="45"/>
    </row>
    <row r="7" spans="1:16" ht="16.5">
      <c r="A7" s="43" t="s">
        <v>6</v>
      </c>
      <c r="B7" s="85">
        <v>0</v>
      </c>
      <c r="C7" s="86"/>
      <c r="D7" s="87">
        <f t="shared" si="0"/>
        <v>0</v>
      </c>
      <c r="E7" s="87">
        <f t="shared" si="1"/>
        <v>0</v>
      </c>
      <c r="F7" s="88">
        <f t="shared" si="2"/>
        <v>0</v>
      </c>
      <c r="G7" s="86">
        <v>0</v>
      </c>
      <c r="H7" s="86">
        <v>0</v>
      </c>
      <c r="I7" s="89"/>
      <c r="J7" s="89"/>
      <c r="K7" s="44"/>
      <c r="L7" s="44"/>
      <c r="M7" s="45"/>
      <c r="O7" s="45"/>
      <c r="P7" s="45"/>
    </row>
    <row r="8" spans="1:16" ht="16.5">
      <c r="A8" s="43" t="s">
        <v>7</v>
      </c>
      <c r="B8" s="89">
        <v>0</v>
      </c>
      <c r="C8" s="86"/>
      <c r="D8" s="87">
        <f t="shared" si="0"/>
        <v>0</v>
      </c>
      <c r="E8" s="87">
        <f t="shared" si="1"/>
        <v>0</v>
      </c>
      <c r="F8" s="88">
        <f t="shared" si="2"/>
        <v>0</v>
      </c>
      <c r="G8" s="86">
        <v>0</v>
      </c>
      <c r="H8" s="86">
        <v>0</v>
      </c>
      <c r="I8" s="89"/>
      <c r="J8" s="89"/>
      <c r="K8" s="44"/>
      <c r="L8" s="44"/>
      <c r="M8" s="45"/>
      <c r="O8" s="45"/>
      <c r="P8" s="45"/>
    </row>
    <row r="9" spans="1:16" s="46" customFormat="1" ht="16.5">
      <c r="A9" s="43" t="s">
        <v>79</v>
      </c>
      <c r="B9" s="89">
        <v>4</v>
      </c>
      <c r="C9" s="86">
        <v>4</v>
      </c>
      <c r="D9" s="87">
        <f t="shared" si="0"/>
        <v>50370</v>
      </c>
      <c r="E9" s="87">
        <f t="shared" si="1"/>
        <v>50370</v>
      </c>
      <c r="F9" s="88">
        <f t="shared" si="2"/>
        <v>95.27142046529222</v>
      </c>
      <c r="G9" s="86">
        <v>201.48</v>
      </c>
      <c r="H9" s="86">
        <v>0</v>
      </c>
      <c r="I9" s="89">
        <v>201.48</v>
      </c>
      <c r="J9" s="89"/>
      <c r="K9" s="44"/>
      <c r="L9" s="44"/>
      <c r="M9" s="45"/>
      <c r="O9" s="45"/>
      <c r="P9" s="45"/>
    </row>
    <row r="10" spans="1:16" ht="31.5">
      <c r="A10" s="43" t="s">
        <v>9</v>
      </c>
      <c r="B10" s="89">
        <v>0</v>
      </c>
      <c r="C10" s="86"/>
      <c r="D10" s="87">
        <f t="shared" si="0"/>
        <v>0</v>
      </c>
      <c r="E10" s="87">
        <f t="shared" si="1"/>
        <v>0</v>
      </c>
      <c r="F10" s="88">
        <f t="shared" si="2"/>
        <v>0</v>
      </c>
      <c r="G10" s="86">
        <v>0</v>
      </c>
      <c r="H10" s="86">
        <v>0</v>
      </c>
      <c r="I10" s="89"/>
      <c r="J10" s="89"/>
      <c r="K10" s="44"/>
      <c r="L10" s="44"/>
      <c r="M10" s="45"/>
      <c r="O10" s="45"/>
      <c r="P10" s="45"/>
    </row>
    <row r="11" spans="1:16" ht="16.5">
      <c r="A11" s="43" t="s">
        <v>10</v>
      </c>
      <c r="B11" s="89">
        <v>0</v>
      </c>
      <c r="C11" s="86"/>
      <c r="D11" s="87">
        <f t="shared" si="0"/>
        <v>0</v>
      </c>
      <c r="E11" s="87">
        <f t="shared" si="1"/>
        <v>0</v>
      </c>
      <c r="F11" s="88">
        <f t="shared" si="2"/>
        <v>0</v>
      </c>
      <c r="G11" s="86">
        <v>0</v>
      </c>
      <c r="H11" s="86">
        <v>0</v>
      </c>
      <c r="I11" s="89"/>
      <c r="J11" s="89"/>
      <c r="K11" s="44"/>
      <c r="L11" s="44"/>
      <c r="M11" s="45"/>
      <c r="O11" s="45"/>
      <c r="P11" s="45"/>
    </row>
    <row r="12" spans="1:16" s="46" customFormat="1" ht="31.5">
      <c r="A12" s="34" t="s">
        <v>11</v>
      </c>
      <c r="B12" s="91">
        <v>1</v>
      </c>
      <c r="C12" s="86">
        <v>1</v>
      </c>
      <c r="D12" s="87">
        <f t="shared" si="0"/>
        <v>52870</v>
      </c>
      <c r="E12" s="87">
        <f t="shared" si="1"/>
        <v>52870</v>
      </c>
      <c r="F12" s="88">
        <f t="shared" si="2"/>
        <v>100</v>
      </c>
      <c r="G12" s="86">
        <v>52.87</v>
      </c>
      <c r="H12" s="86">
        <v>0</v>
      </c>
      <c r="I12" s="89">
        <v>52.87</v>
      </c>
      <c r="J12" s="89"/>
      <c r="K12" s="44"/>
      <c r="L12" s="44"/>
      <c r="M12" s="45"/>
      <c r="O12" s="45"/>
      <c r="P12" s="45"/>
    </row>
    <row r="13" spans="1:16" s="47" customFormat="1" ht="16.5">
      <c r="A13" s="43" t="s">
        <v>78</v>
      </c>
      <c r="B13" s="89">
        <v>0</v>
      </c>
      <c r="C13" s="86"/>
      <c r="D13" s="87">
        <f t="shared" si="0"/>
        <v>0</v>
      </c>
      <c r="E13" s="87">
        <f t="shared" si="1"/>
        <v>0</v>
      </c>
      <c r="F13" s="88">
        <f t="shared" si="2"/>
        <v>0</v>
      </c>
      <c r="G13" s="86">
        <v>0</v>
      </c>
      <c r="H13" s="86">
        <v>0</v>
      </c>
      <c r="I13" s="89"/>
      <c r="J13" s="89"/>
      <c r="K13" s="44"/>
      <c r="L13" s="44"/>
      <c r="M13" s="45"/>
      <c r="O13" s="45"/>
      <c r="P13" s="45"/>
    </row>
    <row r="14" spans="1:16" s="46" customFormat="1" ht="31.5">
      <c r="A14" s="34" t="s">
        <v>13</v>
      </c>
      <c r="B14" s="91">
        <v>4</v>
      </c>
      <c r="C14" s="86">
        <v>4</v>
      </c>
      <c r="D14" s="87">
        <f>_xlfn.IFERROR(G14/B14*1000,0)</f>
        <v>52900</v>
      </c>
      <c r="E14" s="87">
        <f t="shared" si="1"/>
        <v>52900</v>
      </c>
      <c r="F14" s="88">
        <f t="shared" si="2"/>
        <v>100.05674295441649</v>
      </c>
      <c r="G14" s="86">
        <v>211.6</v>
      </c>
      <c r="H14" s="86">
        <v>0</v>
      </c>
      <c r="I14" s="89">
        <v>211.6</v>
      </c>
      <c r="J14" s="89"/>
      <c r="K14" s="44"/>
      <c r="L14" s="44"/>
      <c r="M14" s="45"/>
      <c r="O14" s="45"/>
      <c r="P14" s="45"/>
    </row>
    <row r="15" spans="1:16" s="46" customFormat="1" ht="16.5">
      <c r="A15" s="43" t="s">
        <v>14</v>
      </c>
      <c r="B15" s="89">
        <v>2</v>
      </c>
      <c r="C15" s="86">
        <v>2</v>
      </c>
      <c r="D15" s="87">
        <f t="shared" si="0"/>
        <v>50250</v>
      </c>
      <c r="E15" s="87">
        <f t="shared" si="1"/>
        <v>50250</v>
      </c>
      <c r="F15" s="88">
        <f t="shared" si="2"/>
        <v>95.04444864762625</v>
      </c>
      <c r="G15" s="86">
        <v>100.5</v>
      </c>
      <c r="H15" s="86">
        <v>0</v>
      </c>
      <c r="I15" s="89">
        <v>100.5</v>
      </c>
      <c r="J15" s="89"/>
      <c r="K15" s="44"/>
      <c r="L15" s="44"/>
      <c r="M15" s="45"/>
      <c r="O15" s="45"/>
      <c r="P15" s="45"/>
    </row>
    <row r="16" spans="1:16" s="46" customFormat="1" ht="16.5">
      <c r="A16" s="5" t="s">
        <v>65</v>
      </c>
      <c r="B16" s="89">
        <v>0</v>
      </c>
      <c r="C16" s="86">
        <v>0</v>
      </c>
      <c r="D16" s="87">
        <f t="shared" si="0"/>
        <v>0</v>
      </c>
      <c r="E16" s="87">
        <f t="shared" si="1"/>
        <v>0</v>
      </c>
      <c r="F16" s="88">
        <f t="shared" si="2"/>
        <v>0</v>
      </c>
      <c r="G16" s="86">
        <v>0</v>
      </c>
      <c r="H16" s="86">
        <v>0</v>
      </c>
      <c r="I16" s="89"/>
      <c r="J16" s="89"/>
      <c r="K16" s="44"/>
      <c r="L16" s="44"/>
      <c r="M16" s="45"/>
      <c r="O16" s="45"/>
      <c r="P16" s="45"/>
    </row>
    <row r="17" spans="1:16" s="46" customFormat="1" ht="31.5">
      <c r="A17" s="43" t="s">
        <v>67</v>
      </c>
      <c r="B17" s="89">
        <v>2</v>
      </c>
      <c r="C17" s="86">
        <v>2</v>
      </c>
      <c r="D17" s="87">
        <f t="shared" si="0"/>
        <v>52870</v>
      </c>
      <c r="E17" s="87">
        <f t="shared" si="1"/>
        <v>52870</v>
      </c>
      <c r="F17" s="88">
        <f t="shared" si="2"/>
        <v>100</v>
      </c>
      <c r="G17" s="86">
        <v>105.74</v>
      </c>
      <c r="H17" s="86">
        <v>0</v>
      </c>
      <c r="I17" s="89">
        <v>105.74</v>
      </c>
      <c r="J17" s="89"/>
      <c r="K17" s="44"/>
      <c r="L17" s="44"/>
      <c r="M17" s="45"/>
      <c r="O17" s="45"/>
      <c r="P17" s="45"/>
    </row>
    <row r="18" spans="1:16" ht="31.5">
      <c r="A18" s="43" t="s">
        <v>16</v>
      </c>
      <c r="B18" s="89">
        <v>5</v>
      </c>
      <c r="C18" s="86">
        <v>5</v>
      </c>
      <c r="D18" s="87">
        <f t="shared" si="0"/>
        <v>52870.00000000001</v>
      </c>
      <c r="E18" s="87">
        <f t="shared" si="1"/>
        <v>52870.00000000001</v>
      </c>
      <c r="F18" s="88">
        <f t="shared" si="2"/>
        <v>100.00000000000003</v>
      </c>
      <c r="G18" s="86">
        <v>264.35</v>
      </c>
      <c r="H18" s="86">
        <v>0</v>
      </c>
      <c r="I18" s="89">
        <v>264.35</v>
      </c>
      <c r="J18" s="89"/>
      <c r="K18" s="44"/>
      <c r="L18" s="44"/>
      <c r="M18" s="45"/>
      <c r="O18" s="45"/>
      <c r="P18" s="45"/>
    </row>
    <row r="19" spans="1:16" ht="16.5">
      <c r="A19" s="43" t="s">
        <v>17</v>
      </c>
      <c r="B19" s="89">
        <v>1</v>
      </c>
      <c r="C19" s="86">
        <v>1</v>
      </c>
      <c r="D19" s="87">
        <f t="shared" si="0"/>
        <v>52870</v>
      </c>
      <c r="E19" s="87">
        <f t="shared" si="1"/>
        <v>52870</v>
      </c>
      <c r="F19" s="88">
        <f t="shared" si="2"/>
        <v>100</v>
      </c>
      <c r="G19" s="86">
        <v>52.87</v>
      </c>
      <c r="H19" s="86">
        <v>0</v>
      </c>
      <c r="I19" s="89">
        <v>52.87</v>
      </c>
      <c r="J19" s="89"/>
      <c r="K19" s="44"/>
      <c r="L19" s="44"/>
      <c r="M19" s="45"/>
      <c r="O19" s="45"/>
      <c r="P19" s="45"/>
    </row>
    <row r="20" spans="1:16" ht="16.5">
      <c r="A20" s="48" t="s">
        <v>68</v>
      </c>
      <c r="B20" s="92">
        <v>0</v>
      </c>
      <c r="C20" s="93"/>
      <c r="D20" s="94">
        <f t="shared" si="0"/>
        <v>0</v>
      </c>
      <c r="E20" s="87">
        <f t="shared" si="1"/>
        <v>0</v>
      </c>
      <c r="F20" s="88">
        <f t="shared" si="2"/>
        <v>0</v>
      </c>
      <c r="G20" s="93">
        <v>0</v>
      </c>
      <c r="H20" s="93">
        <v>0</v>
      </c>
      <c r="I20" s="92"/>
      <c r="J20" s="92"/>
      <c r="K20" s="44"/>
      <c r="L20" s="44"/>
      <c r="M20" s="45"/>
      <c r="O20" s="45"/>
      <c r="P20" s="45"/>
    </row>
    <row r="21" spans="1:16" s="56" customFormat="1" ht="16.5">
      <c r="A21" s="99" t="s">
        <v>46</v>
      </c>
      <c r="B21" s="73">
        <f>SUM(B4:B20)</f>
        <v>23</v>
      </c>
      <c r="C21" s="73">
        <f>SUM(C4:C20)</f>
        <v>23</v>
      </c>
      <c r="D21" s="73">
        <f>_xlfn.IFERROR(G21/B21*1000,0)</f>
        <v>51896.086956521736</v>
      </c>
      <c r="E21" s="73">
        <f>_xlfn.IFERROR(I21/C21/$K$1*1000,0)</f>
        <v>51896.086956521736</v>
      </c>
      <c r="F21" s="74">
        <f>_xlfn.IFERROR(E21/$I$2*100,0)</f>
        <v>98.15790988560948</v>
      </c>
      <c r="G21" s="73">
        <f>SUM(G4:G20)</f>
        <v>1193.61</v>
      </c>
      <c r="H21" s="73">
        <f>SUM(H4:H20)</f>
        <v>0</v>
      </c>
      <c r="I21" s="73">
        <f>SUM(I4:I20)</f>
        <v>1193.61</v>
      </c>
      <c r="J21" s="73">
        <f>SUM(J4:J20)</f>
        <v>0</v>
      </c>
      <c r="K21" s="81"/>
      <c r="L21" s="81"/>
      <c r="M21" s="45"/>
      <c r="O21" s="55"/>
      <c r="P21" s="55"/>
    </row>
    <row r="22" spans="1:16" ht="31.5">
      <c r="A22" s="68" t="s">
        <v>19</v>
      </c>
      <c r="B22" s="89">
        <v>27.24</v>
      </c>
      <c r="C22" s="86">
        <v>27.24</v>
      </c>
      <c r="D22" s="87">
        <f aca="true" t="shared" si="3" ref="D22:D42">_xlfn.IFERROR(G22/B22*1000,0)</f>
        <v>52870.77826725405</v>
      </c>
      <c r="E22" s="87">
        <f aca="true" t="shared" si="4" ref="E22:E42">_xlfn.IFERROR(I22/C22/$K$1*1000,0)</f>
        <v>52870.77826725405</v>
      </c>
      <c r="F22" s="88">
        <f aca="true" t="shared" si="5" ref="F22:F42">_xlfn.IFERROR(E22/$I$2*100,0)</f>
        <v>100.00147203944401</v>
      </c>
      <c r="G22" s="86">
        <v>1440.2</v>
      </c>
      <c r="H22" s="86">
        <v>0</v>
      </c>
      <c r="I22" s="86">
        <v>1440.2</v>
      </c>
      <c r="J22" s="89"/>
      <c r="K22" s="44"/>
      <c r="L22" s="44"/>
      <c r="M22" s="45"/>
      <c r="O22" s="45"/>
      <c r="P22" s="45"/>
    </row>
    <row r="23" spans="1:16" ht="31.5">
      <c r="A23" s="68" t="s">
        <v>69</v>
      </c>
      <c r="B23" s="89">
        <v>9.3</v>
      </c>
      <c r="C23" s="86">
        <v>9.3</v>
      </c>
      <c r="D23" s="87">
        <f t="shared" si="3"/>
        <v>50225.8064516129</v>
      </c>
      <c r="E23" s="87">
        <f t="shared" si="4"/>
        <v>50225.8064516129</v>
      </c>
      <c r="F23" s="88">
        <f t="shared" si="5"/>
        <v>94.99868820051618</v>
      </c>
      <c r="G23" s="86">
        <v>467.1</v>
      </c>
      <c r="H23" s="86">
        <v>0</v>
      </c>
      <c r="I23" s="86">
        <v>467.1</v>
      </c>
      <c r="J23" s="89">
        <v>0</v>
      </c>
      <c r="K23" s="44"/>
      <c r="L23" s="44"/>
      <c r="M23" s="45"/>
      <c r="O23" s="45"/>
      <c r="P23" s="45"/>
    </row>
    <row r="24" spans="1:16" ht="31.5">
      <c r="A24" s="68" t="s">
        <v>21</v>
      </c>
      <c r="B24" s="89">
        <v>24.3</v>
      </c>
      <c r="C24" s="86">
        <v>24.3</v>
      </c>
      <c r="D24" s="87">
        <f t="shared" si="3"/>
        <v>52753.08641975309</v>
      </c>
      <c r="E24" s="87">
        <f t="shared" si="4"/>
        <v>52753.08641975309</v>
      </c>
      <c r="F24" s="88">
        <f t="shared" si="5"/>
        <v>99.77886593484601</v>
      </c>
      <c r="G24" s="86">
        <v>1281.9</v>
      </c>
      <c r="H24" s="86">
        <v>0</v>
      </c>
      <c r="I24" s="86">
        <v>1281.9</v>
      </c>
      <c r="J24" s="89"/>
      <c r="K24" s="44"/>
      <c r="L24" s="44"/>
      <c r="M24" s="45"/>
      <c r="O24" s="45"/>
      <c r="P24" s="45"/>
    </row>
    <row r="25" spans="1:16" ht="31.5">
      <c r="A25" s="68" t="s">
        <v>22</v>
      </c>
      <c r="B25" s="89">
        <v>22.94</v>
      </c>
      <c r="C25" s="86">
        <v>22.94</v>
      </c>
      <c r="D25" s="87">
        <f t="shared" si="3"/>
        <v>52785.52746294682</v>
      </c>
      <c r="E25" s="87">
        <f t="shared" si="4"/>
        <v>52785.52746294682</v>
      </c>
      <c r="F25" s="88">
        <f t="shared" si="5"/>
        <v>99.84022595601819</v>
      </c>
      <c r="G25" s="86">
        <v>1210.9</v>
      </c>
      <c r="H25" s="86">
        <v>0</v>
      </c>
      <c r="I25" s="86">
        <v>1210.9</v>
      </c>
      <c r="J25" s="89"/>
      <c r="K25" s="44"/>
      <c r="L25" s="44"/>
      <c r="M25" s="45"/>
      <c r="O25" s="45"/>
      <c r="P25" s="45"/>
    </row>
    <row r="26" spans="1:16" ht="31.5">
      <c r="A26" s="68" t="s">
        <v>23</v>
      </c>
      <c r="B26" s="89">
        <v>9.3</v>
      </c>
      <c r="C26" s="86">
        <v>9.3</v>
      </c>
      <c r="D26" s="87">
        <f t="shared" si="3"/>
        <v>52838.70967741935</v>
      </c>
      <c r="E26" s="87">
        <f t="shared" si="4"/>
        <v>52838.70967741935</v>
      </c>
      <c r="F26" s="88">
        <f t="shared" si="5"/>
        <v>99.9408164884043</v>
      </c>
      <c r="G26" s="86">
        <v>491.4</v>
      </c>
      <c r="H26" s="86">
        <v>0</v>
      </c>
      <c r="I26" s="86">
        <v>491.4</v>
      </c>
      <c r="J26" s="89"/>
      <c r="K26" s="44"/>
      <c r="L26" s="44"/>
      <c r="M26" s="45"/>
      <c r="O26" s="45"/>
      <c r="P26" s="45"/>
    </row>
    <row r="27" spans="1:16" ht="31.5">
      <c r="A27" s="68" t="s">
        <v>24</v>
      </c>
      <c r="B27" s="89">
        <v>33.8</v>
      </c>
      <c r="C27" s="86">
        <v>33.8</v>
      </c>
      <c r="D27" s="87">
        <f t="shared" si="3"/>
        <v>52869.8224852071</v>
      </c>
      <c r="E27" s="87">
        <f t="shared" si="4"/>
        <v>52869.8224852071</v>
      </c>
      <c r="F27" s="88">
        <f t="shared" si="5"/>
        <v>99.99966424287328</v>
      </c>
      <c r="G27" s="86">
        <v>1787</v>
      </c>
      <c r="H27" s="86">
        <v>0</v>
      </c>
      <c r="I27" s="86">
        <v>1787</v>
      </c>
      <c r="J27" s="89"/>
      <c r="K27" s="44"/>
      <c r="L27" s="44"/>
      <c r="M27" s="45"/>
      <c r="O27" s="45"/>
      <c r="P27" s="45"/>
    </row>
    <row r="28" spans="1:16" ht="31.5">
      <c r="A28" s="68" t="s">
        <v>70</v>
      </c>
      <c r="B28" s="98">
        <v>0</v>
      </c>
      <c r="C28" s="86"/>
      <c r="D28" s="87">
        <f t="shared" si="3"/>
        <v>0</v>
      </c>
      <c r="E28" s="87">
        <f t="shared" si="4"/>
        <v>0</v>
      </c>
      <c r="F28" s="88">
        <f t="shared" si="5"/>
        <v>0</v>
      </c>
      <c r="G28" s="86">
        <v>0</v>
      </c>
      <c r="H28" s="86">
        <v>0</v>
      </c>
      <c r="I28" s="86"/>
      <c r="J28" s="89"/>
      <c r="K28" s="44"/>
      <c r="L28" s="44"/>
      <c r="M28" s="45"/>
      <c r="O28" s="45"/>
      <c r="P28" s="45"/>
    </row>
    <row r="29" spans="1:16" ht="31.5">
      <c r="A29" s="68" t="s">
        <v>26</v>
      </c>
      <c r="B29" s="98">
        <v>0</v>
      </c>
      <c r="C29" s="86">
        <v>0</v>
      </c>
      <c r="D29" s="87">
        <f t="shared" si="3"/>
        <v>0</v>
      </c>
      <c r="E29" s="87">
        <f t="shared" si="4"/>
        <v>0</v>
      </c>
      <c r="F29" s="88">
        <f t="shared" si="5"/>
        <v>0</v>
      </c>
      <c r="G29" s="86">
        <v>0</v>
      </c>
      <c r="H29" s="86">
        <v>0</v>
      </c>
      <c r="I29" s="86">
        <v>0</v>
      </c>
      <c r="J29" s="89">
        <v>0</v>
      </c>
      <c r="K29" s="44"/>
      <c r="L29" s="44"/>
      <c r="M29" s="45"/>
      <c r="O29" s="45"/>
      <c r="P29" s="45"/>
    </row>
    <row r="30" spans="1:16" ht="31.5">
      <c r="A30" s="68" t="s">
        <v>27</v>
      </c>
      <c r="B30" s="89">
        <v>28.8</v>
      </c>
      <c r="C30" s="86">
        <v>28.8</v>
      </c>
      <c r="D30" s="87">
        <f t="shared" si="3"/>
        <v>51250.21597222222</v>
      </c>
      <c r="E30" s="87">
        <f t="shared" si="4"/>
        <v>51250.21597222222</v>
      </c>
      <c r="F30" s="88">
        <f t="shared" si="5"/>
        <v>96.93628895824139</v>
      </c>
      <c r="G30" s="86">
        <v>1476.00622</v>
      </c>
      <c r="H30" s="86">
        <v>2.9286600000000003</v>
      </c>
      <c r="I30" s="86">
        <v>1476.00622</v>
      </c>
      <c r="J30" s="89">
        <v>2.9286600000000003</v>
      </c>
      <c r="K30" s="44"/>
      <c r="L30" s="44"/>
      <c r="M30" s="45"/>
      <c r="O30" s="45"/>
      <c r="P30" s="45"/>
    </row>
    <row r="31" spans="1:16" ht="31.5">
      <c r="A31" s="69" t="s">
        <v>28</v>
      </c>
      <c r="B31" s="98">
        <v>14.3</v>
      </c>
      <c r="C31" s="86">
        <v>14.3</v>
      </c>
      <c r="D31" s="87">
        <f t="shared" si="3"/>
        <v>52398.60139860139</v>
      </c>
      <c r="E31" s="87">
        <f t="shared" si="4"/>
        <v>52398.60139860139</v>
      </c>
      <c r="F31" s="88">
        <f t="shared" si="5"/>
        <v>99.10838168829467</v>
      </c>
      <c r="G31" s="86">
        <v>749.3</v>
      </c>
      <c r="H31" s="86">
        <v>0</v>
      </c>
      <c r="I31" s="86">
        <v>749.3</v>
      </c>
      <c r="J31" s="89"/>
      <c r="K31" s="44"/>
      <c r="L31" s="44"/>
      <c r="M31" s="45"/>
      <c r="O31" s="45"/>
      <c r="P31" s="45"/>
    </row>
    <row r="32" spans="1:16" ht="31.5">
      <c r="A32" s="68" t="s">
        <v>29</v>
      </c>
      <c r="B32" s="98">
        <v>27.5</v>
      </c>
      <c r="C32" s="86">
        <v>27.5</v>
      </c>
      <c r="D32" s="87">
        <f t="shared" si="3"/>
        <v>51741.818181818184</v>
      </c>
      <c r="E32" s="87">
        <f t="shared" si="4"/>
        <v>51741.818181818184</v>
      </c>
      <c r="F32" s="88">
        <f t="shared" si="5"/>
        <v>97.86612101724643</v>
      </c>
      <c r="G32" s="86">
        <v>1422.9</v>
      </c>
      <c r="H32" s="86">
        <v>49.5</v>
      </c>
      <c r="I32" s="86">
        <v>1422.9</v>
      </c>
      <c r="J32" s="89">
        <v>49.5</v>
      </c>
      <c r="K32" s="44"/>
      <c r="L32" s="44"/>
      <c r="M32" s="45"/>
      <c r="O32" s="45"/>
      <c r="P32" s="45"/>
    </row>
    <row r="33" spans="1:16" ht="31.5">
      <c r="A33" s="68" t="s">
        <v>30</v>
      </c>
      <c r="B33" s="98">
        <v>16.7</v>
      </c>
      <c r="C33" s="86">
        <v>16.7</v>
      </c>
      <c r="D33" s="87">
        <f t="shared" si="3"/>
        <v>52065.86826347306</v>
      </c>
      <c r="E33" s="87">
        <f t="shared" si="4"/>
        <v>52065.86826347306</v>
      </c>
      <c r="F33" s="88">
        <f t="shared" si="5"/>
        <v>98.47903965097987</v>
      </c>
      <c r="G33" s="86">
        <v>869.5</v>
      </c>
      <c r="H33" s="86">
        <v>0</v>
      </c>
      <c r="I33" s="86">
        <v>869.5</v>
      </c>
      <c r="J33" s="89"/>
      <c r="K33" s="44"/>
      <c r="L33" s="44"/>
      <c r="M33" s="45"/>
      <c r="O33" s="45"/>
      <c r="P33" s="45"/>
    </row>
    <row r="34" spans="1:16" ht="31.5">
      <c r="A34" s="68" t="s">
        <v>71</v>
      </c>
      <c r="B34" s="89">
        <v>9.6</v>
      </c>
      <c r="C34" s="86">
        <v>9.6</v>
      </c>
      <c r="D34" s="87">
        <f t="shared" si="3"/>
        <v>54406.25</v>
      </c>
      <c r="E34" s="87">
        <f t="shared" si="4"/>
        <v>54406.25</v>
      </c>
      <c r="F34" s="88">
        <f t="shared" si="5"/>
        <v>102.90571212407794</v>
      </c>
      <c r="G34" s="86">
        <v>522.3</v>
      </c>
      <c r="H34" s="86">
        <v>0</v>
      </c>
      <c r="I34" s="86">
        <v>522.3</v>
      </c>
      <c r="J34" s="89"/>
      <c r="K34" s="44"/>
      <c r="L34" s="44"/>
      <c r="M34" s="45"/>
      <c r="O34" s="45"/>
      <c r="P34" s="45"/>
    </row>
    <row r="35" spans="1:16" ht="16.5">
      <c r="A35" s="68" t="s">
        <v>32</v>
      </c>
      <c r="B35" s="89">
        <v>33.4</v>
      </c>
      <c r="C35" s="86">
        <v>33.4</v>
      </c>
      <c r="D35" s="87">
        <f t="shared" si="3"/>
        <v>59107.784431137734</v>
      </c>
      <c r="E35" s="87">
        <f t="shared" si="4"/>
        <v>59107.784431137734</v>
      </c>
      <c r="F35" s="88">
        <f t="shared" si="5"/>
        <v>111.79834392119868</v>
      </c>
      <c r="G35" s="86">
        <v>1974.2</v>
      </c>
      <c r="H35" s="86">
        <v>2.2</v>
      </c>
      <c r="I35" s="86">
        <v>1974.2</v>
      </c>
      <c r="J35" s="89">
        <v>2.2</v>
      </c>
      <c r="K35" s="44"/>
      <c r="L35" s="44"/>
      <c r="M35" s="45"/>
      <c r="O35" s="45"/>
      <c r="P35" s="45"/>
    </row>
    <row r="36" spans="1:16" ht="31.5">
      <c r="A36" s="68" t="s">
        <v>72</v>
      </c>
      <c r="B36" s="89">
        <v>0</v>
      </c>
      <c r="C36" s="86"/>
      <c r="D36" s="87">
        <f t="shared" si="3"/>
        <v>0</v>
      </c>
      <c r="E36" s="87">
        <f t="shared" si="4"/>
        <v>0</v>
      </c>
      <c r="F36" s="88">
        <f t="shared" si="5"/>
        <v>0</v>
      </c>
      <c r="G36" s="86">
        <v>0</v>
      </c>
      <c r="H36" s="86">
        <v>0</v>
      </c>
      <c r="I36" s="86"/>
      <c r="J36" s="89"/>
      <c r="K36" s="44"/>
      <c r="L36" s="44"/>
      <c r="M36" s="45"/>
      <c r="O36" s="45"/>
      <c r="P36" s="45"/>
    </row>
    <row r="37" spans="1:16" ht="31.5">
      <c r="A37" s="68" t="s">
        <v>73</v>
      </c>
      <c r="B37" s="98">
        <v>26.4</v>
      </c>
      <c r="C37" s="86">
        <v>26.4</v>
      </c>
      <c r="D37" s="87">
        <f t="shared" si="3"/>
        <v>52869.696969696975</v>
      </c>
      <c r="E37" s="87">
        <f t="shared" si="4"/>
        <v>52869.696969696975</v>
      </c>
      <c r="F37" s="88">
        <f t="shared" si="5"/>
        <v>99.99942683884429</v>
      </c>
      <c r="G37" s="86">
        <v>1395.76</v>
      </c>
      <c r="H37" s="86">
        <v>0</v>
      </c>
      <c r="I37" s="86">
        <v>1395.76</v>
      </c>
      <c r="J37" s="89"/>
      <c r="K37" s="57"/>
      <c r="L37" s="44"/>
      <c r="M37" s="45"/>
      <c r="O37" s="45"/>
      <c r="P37" s="45"/>
    </row>
    <row r="38" spans="1:16" ht="31.5">
      <c r="A38" s="68" t="s">
        <v>74</v>
      </c>
      <c r="B38" s="89">
        <v>0</v>
      </c>
      <c r="C38" s="86"/>
      <c r="D38" s="87">
        <f t="shared" si="3"/>
        <v>0</v>
      </c>
      <c r="E38" s="87">
        <f t="shared" si="4"/>
        <v>0</v>
      </c>
      <c r="F38" s="88">
        <f t="shared" si="5"/>
        <v>0</v>
      </c>
      <c r="G38" s="86">
        <v>0</v>
      </c>
      <c r="H38" s="86">
        <v>0</v>
      </c>
      <c r="I38" s="86"/>
      <c r="J38" s="89"/>
      <c r="K38" s="44"/>
      <c r="L38" s="44"/>
      <c r="M38" s="45"/>
      <c r="O38" s="45"/>
      <c r="P38" s="45"/>
    </row>
    <row r="39" spans="1:16" ht="31.5">
      <c r="A39" s="68" t="s">
        <v>36</v>
      </c>
      <c r="B39" s="89">
        <v>18.75</v>
      </c>
      <c r="C39" s="86">
        <v>18.75</v>
      </c>
      <c r="D39" s="87">
        <f t="shared" si="3"/>
        <v>52981.33333333333</v>
      </c>
      <c r="E39" s="87">
        <f t="shared" si="4"/>
        <v>52981.33333333333</v>
      </c>
      <c r="F39" s="88">
        <f t="shared" si="5"/>
        <v>100.2105794086123</v>
      </c>
      <c r="G39" s="86">
        <v>993.4</v>
      </c>
      <c r="H39" s="86">
        <v>0</v>
      </c>
      <c r="I39" s="86">
        <v>993.4</v>
      </c>
      <c r="J39" s="89"/>
      <c r="K39" s="44"/>
      <c r="L39" s="44"/>
      <c r="M39" s="45"/>
      <c r="O39" s="45"/>
      <c r="P39" s="45"/>
    </row>
    <row r="40" spans="1:16" ht="31.5">
      <c r="A40" s="68" t="s">
        <v>75</v>
      </c>
      <c r="B40" s="89">
        <v>9</v>
      </c>
      <c r="C40" s="86">
        <v>9</v>
      </c>
      <c r="D40" s="87">
        <f t="shared" si="3"/>
        <v>52866.666666666664</v>
      </c>
      <c r="E40" s="87">
        <f t="shared" si="4"/>
        <v>52866.666666666664</v>
      </c>
      <c r="F40" s="88">
        <f t="shared" si="5"/>
        <v>99.99369522728705</v>
      </c>
      <c r="G40" s="86">
        <v>475.8</v>
      </c>
      <c r="H40" s="86">
        <v>0</v>
      </c>
      <c r="I40" s="86">
        <v>475.8</v>
      </c>
      <c r="J40" s="89"/>
      <c r="K40" s="44"/>
      <c r="L40" s="44"/>
      <c r="M40" s="45"/>
      <c r="O40" s="45"/>
      <c r="P40" s="45"/>
    </row>
    <row r="41" spans="1:16" ht="31.5">
      <c r="A41" s="68" t="s">
        <v>38</v>
      </c>
      <c r="B41" s="89">
        <v>33.3</v>
      </c>
      <c r="C41" s="86">
        <v>33.3</v>
      </c>
      <c r="D41" s="87">
        <f t="shared" si="3"/>
        <v>52870.00000000001</v>
      </c>
      <c r="E41" s="87">
        <f t="shared" si="4"/>
        <v>52870.00000000001</v>
      </c>
      <c r="F41" s="88">
        <f t="shared" si="5"/>
        <v>100.00000000000003</v>
      </c>
      <c r="G41" s="86">
        <v>1760.571</v>
      </c>
      <c r="H41" s="86">
        <v>0</v>
      </c>
      <c r="I41" s="86">
        <v>1760.571</v>
      </c>
      <c r="J41" s="89"/>
      <c r="K41" s="44"/>
      <c r="L41" s="44"/>
      <c r="M41" s="45"/>
      <c r="O41" s="45"/>
      <c r="P41" s="45"/>
    </row>
    <row r="42" spans="1:16" ht="31.5">
      <c r="A42" s="70" t="s">
        <v>39</v>
      </c>
      <c r="B42" s="92">
        <v>31.92</v>
      </c>
      <c r="C42" s="93">
        <v>31.92</v>
      </c>
      <c r="D42" s="94">
        <f t="shared" si="3"/>
        <v>52869.67418546365</v>
      </c>
      <c r="E42" s="87">
        <f t="shared" si="4"/>
        <v>52869.67418546365</v>
      </c>
      <c r="F42" s="88">
        <f t="shared" si="5"/>
        <v>99.99938374402052</v>
      </c>
      <c r="G42" s="93">
        <v>1687.6</v>
      </c>
      <c r="H42" s="93">
        <v>0</v>
      </c>
      <c r="I42" s="93">
        <v>1687.6</v>
      </c>
      <c r="J42" s="92"/>
      <c r="K42" s="44"/>
      <c r="L42" s="44"/>
      <c r="M42" s="45"/>
      <c r="O42" s="45"/>
      <c r="P42" s="45"/>
    </row>
    <row r="43" spans="1:16" s="101" customFormat="1" ht="16.5">
      <c r="A43" s="99" t="s">
        <v>46</v>
      </c>
      <c r="B43" s="73">
        <f>SUM(B22:B42)</f>
        <v>376.55</v>
      </c>
      <c r="C43" s="73">
        <f>SUM(C22:C42)</f>
        <v>376.55</v>
      </c>
      <c r="D43" s="73">
        <f>_xlfn.IFERROR(G43/B43*1000,0)</f>
        <v>53129.29815429557</v>
      </c>
      <c r="E43" s="73">
        <f>_xlfn.IFERROR(I43/C43/$K$1*1000,0)</f>
        <v>53129.29815429557</v>
      </c>
      <c r="F43" s="74">
        <f>_xlfn.IFERROR(E43/$I$2*100,0)</f>
        <v>100.49044477831582</v>
      </c>
      <c r="G43" s="73">
        <f>SUM(G22:G42)</f>
        <v>20005.837219999998</v>
      </c>
      <c r="H43" s="73">
        <f>SUM(H22:H42)</f>
        <v>54.62866</v>
      </c>
      <c r="I43" s="73">
        <f>SUM(I22:I42)</f>
        <v>20005.837219999998</v>
      </c>
      <c r="J43" s="73">
        <f>SUM(J22:J42)</f>
        <v>54.62866</v>
      </c>
      <c r="K43" s="100"/>
      <c r="L43" s="100"/>
      <c r="M43" s="45"/>
      <c r="O43" s="102"/>
      <c r="P43" s="102"/>
    </row>
    <row r="44" spans="1:16" s="101" customFormat="1" ht="16.5">
      <c r="A44" s="83" t="s">
        <v>76</v>
      </c>
      <c r="B44" s="86">
        <v>4</v>
      </c>
      <c r="C44" s="86">
        <v>4</v>
      </c>
      <c r="D44" s="86">
        <f>_xlfn.IFERROR(G44/B44*1000,0)</f>
        <v>63225</v>
      </c>
      <c r="E44" s="86">
        <f>_xlfn.IFERROR(I44/C44/$K$1*1000,0)</f>
        <v>63225</v>
      </c>
      <c r="F44" s="97">
        <f>_xlfn.IFERROR(E44/$I$2*100,0)</f>
        <v>119.5857764327596</v>
      </c>
      <c r="G44" s="86">
        <v>252.9</v>
      </c>
      <c r="H44" s="86">
        <v>0</v>
      </c>
      <c r="I44" s="86">
        <v>252.9</v>
      </c>
      <c r="J44" s="86"/>
      <c r="K44" s="100"/>
      <c r="L44" s="100"/>
      <c r="M44" s="45"/>
      <c r="O44" s="102"/>
      <c r="P44" s="102"/>
    </row>
    <row r="45" spans="1:16" s="101" customFormat="1" ht="18.75">
      <c r="A45" s="103" t="s">
        <v>47</v>
      </c>
      <c r="B45" s="73">
        <f>B21+B43+B44</f>
        <v>403.55</v>
      </c>
      <c r="C45" s="73">
        <f>C21+C43+C44</f>
        <v>403.55</v>
      </c>
      <c r="D45" s="73">
        <f>_xlfn.IFERROR(G45/B45*1000,0)</f>
        <v>53159.08120431173</v>
      </c>
      <c r="E45" s="73">
        <f>_xlfn.IFERROR(I45/C45/$K$1*1000,0)</f>
        <v>53159.08120431173</v>
      </c>
      <c r="F45" s="74">
        <f>_xlfn.IFERROR(E45/$I$2*100,0)</f>
        <v>100.54677738663085</v>
      </c>
      <c r="G45" s="73">
        <f>G21+G43+G44</f>
        <v>21452.34722</v>
      </c>
      <c r="H45" s="73">
        <f>H21+H43+H44</f>
        <v>54.62866</v>
      </c>
      <c r="I45" s="73">
        <f>I21+I43+I44</f>
        <v>21452.34722</v>
      </c>
      <c r="J45" s="73">
        <f>J21+J43+J44</f>
        <v>54.62866</v>
      </c>
      <c r="K45" s="100"/>
      <c r="L45" s="100"/>
      <c r="M45" s="45"/>
      <c r="O45" s="102"/>
      <c r="P45" s="102"/>
    </row>
    <row r="46" spans="1:16" ht="49.5">
      <c r="A46" s="61" t="s">
        <v>80</v>
      </c>
      <c r="B46" s="107">
        <v>55.7</v>
      </c>
      <c r="C46" s="107">
        <v>55.7</v>
      </c>
      <c r="D46" s="108">
        <f>_xlfn.IFERROR(G46/B46*1000,0)</f>
        <v>52098.74326750449</v>
      </c>
      <c r="E46" s="108">
        <f>_xlfn.IFERROR(I46/C46/$K$1*1000,0)</f>
        <v>52098.74326750449</v>
      </c>
      <c r="F46" s="107">
        <f>_xlfn.IFERROR(E46/$I$2*100,0)</f>
        <v>98.54122047948646</v>
      </c>
      <c r="G46" s="107">
        <v>2901.9</v>
      </c>
      <c r="H46" s="107">
        <v>0</v>
      </c>
      <c r="I46" s="107">
        <v>2901.9</v>
      </c>
      <c r="J46" s="107">
        <v>0</v>
      </c>
      <c r="K46" s="62"/>
      <c r="M46" s="45"/>
      <c r="O46" s="45"/>
      <c r="P46" s="45"/>
    </row>
    <row r="47" spans="2:16" ht="17.25" thickBot="1">
      <c r="B47" s="109"/>
      <c r="C47" s="109"/>
      <c r="D47" s="109"/>
      <c r="E47" s="109"/>
      <c r="F47" s="109"/>
      <c r="G47" s="109"/>
      <c r="H47" s="109"/>
      <c r="I47" s="109"/>
      <c r="J47" s="109"/>
      <c r="K47" s="63"/>
      <c r="O47" s="45"/>
      <c r="P47" s="45"/>
    </row>
    <row r="48" spans="1:11" ht="33.75" thickBot="1">
      <c r="A48" s="64" t="s">
        <v>51</v>
      </c>
      <c r="B48" s="110">
        <f>B45+B46</f>
        <v>459.25</v>
      </c>
      <c r="C48" s="110">
        <f>C45+C46</f>
        <v>459.25</v>
      </c>
      <c r="D48" s="111">
        <f>_xlfn.IFERROR(G48/B48*1000,0)</f>
        <v>53030.47843222646</v>
      </c>
      <c r="E48" s="111">
        <f>_xlfn.IFERROR(I48/C48/$K$1*1000,0)</f>
        <v>53030.47843222646</v>
      </c>
      <c r="F48" s="112">
        <f>E48/$I$2*100</f>
        <v>100.30353401215521</v>
      </c>
      <c r="G48" s="110">
        <f>G45+G46</f>
        <v>24354.24722</v>
      </c>
      <c r="H48" s="110">
        <f>H45+H46</f>
        <v>54.62866</v>
      </c>
      <c r="I48" s="110">
        <f>I45+I46</f>
        <v>24354.24722</v>
      </c>
      <c r="J48" s="110">
        <f>J45+J46</f>
        <v>54.62866</v>
      </c>
      <c r="K48" s="67"/>
    </row>
    <row r="53" ht="16.5">
      <c r="B53" s="50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L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22"/>
  <sheetViews>
    <sheetView tabSelected="1" view="pageBreakPreview" zoomScale="60" workbookViewId="0" topLeftCell="A1">
      <pane ySplit="3" topLeftCell="A4" activePane="bottomLeft" state="frozen"/>
      <selection pane="topLeft" activeCell="A1" sqref="A1"/>
      <selection pane="bottomLeft" activeCell="J19" sqref="J19"/>
    </sheetView>
  </sheetViews>
  <sheetFormatPr defaultColWidth="16.421875" defaultRowHeight="15"/>
  <cols>
    <col min="1" max="1" width="32.00390625" style="37" customWidth="1"/>
    <col min="2" max="2" width="18.140625" style="37" customWidth="1"/>
    <col min="3" max="3" width="18.28125" style="53" customWidth="1"/>
    <col min="4" max="4" width="17.8515625" style="37" customWidth="1"/>
    <col min="5" max="5" width="13.28125" style="50" customWidth="1"/>
    <col min="6" max="6" width="18.7109375" style="54" customWidth="1"/>
    <col min="7" max="7" width="11.28125" style="37" customWidth="1"/>
    <col min="8" max="8" width="13.7109375" style="37" customWidth="1"/>
    <col min="9" max="9" width="14.7109375" style="37" customWidth="1"/>
    <col min="10" max="10" width="13.421875" style="52" customWidth="1"/>
    <col min="11" max="11" width="11.140625" style="52" customWidth="1"/>
    <col min="12" max="16" width="11.140625" style="39" customWidth="1"/>
    <col min="17" max="16384" width="16.421875" style="39" customWidth="1"/>
  </cols>
  <sheetData>
    <row r="1" spans="1:11" ht="20.25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 s="38" t="s">
        <v>53</v>
      </c>
      <c r="K1" s="38">
        <f>VLOOKUP(month,месяцы!$A$1:$B$12,2,FALSE)</f>
        <v>1</v>
      </c>
    </row>
    <row r="2" spans="1:16" ht="16.5">
      <c r="A2" s="119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2024 год), руб.</v>
      </c>
      <c r="B2" s="119"/>
      <c r="C2" s="119"/>
      <c r="D2" s="119"/>
      <c r="E2" s="119"/>
      <c r="F2" s="119"/>
      <c r="G2" s="40"/>
      <c r="H2" s="41"/>
      <c r="I2" s="42">
        <v>52870</v>
      </c>
      <c r="J2" s="38">
        <v>2024</v>
      </c>
      <c r="K2" s="38"/>
      <c r="L2" s="52"/>
      <c r="M2" s="52"/>
      <c r="N2" s="52"/>
      <c r="O2" s="52"/>
      <c r="P2" s="52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3" s="32" t="str">
        <f>"Средняя заработная плата за "&amp;year&amp;" год"</f>
        <v>Средняя заработная плата за 2024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  <c r="M3" s="36"/>
      <c r="N3" s="36"/>
      <c r="O3" s="36"/>
      <c r="P3" s="36"/>
    </row>
    <row r="4" spans="1:16" s="46" customFormat="1" ht="26.25" customHeight="1">
      <c r="A4" s="5" t="s">
        <v>65</v>
      </c>
      <c r="B4" s="89">
        <v>36.7</v>
      </c>
      <c r="C4" s="86">
        <v>36.7</v>
      </c>
      <c r="D4" s="87">
        <f>_xlfn.IFERROR(G4/B4*1000,0)</f>
        <v>52869.2098092643</v>
      </c>
      <c r="E4" s="87">
        <f>_xlfn.IFERROR(I4/C4/$K$1*1000,0)</f>
        <v>52869.2098092643</v>
      </c>
      <c r="F4" s="88">
        <f>_xlfn.IFERROR(E4/$I$2*100,0)</f>
        <v>99.99850540810345</v>
      </c>
      <c r="G4" s="86">
        <v>1940.3</v>
      </c>
      <c r="H4" s="86">
        <v>0</v>
      </c>
      <c r="I4" s="89">
        <v>1940.3</v>
      </c>
      <c r="J4" s="89"/>
      <c r="K4" s="44"/>
      <c r="L4" s="44"/>
      <c r="M4" s="44"/>
      <c r="N4" s="44"/>
      <c r="O4" s="44"/>
      <c r="P4" s="44"/>
    </row>
    <row r="5" spans="1:16" s="56" customFormat="1" ht="26.25" customHeight="1">
      <c r="A5" s="114" t="s">
        <v>45</v>
      </c>
      <c r="B5" s="73">
        <f>SUM(B4:B4)</f>
        <v>36.7</v>
      </c>
      <c r="C5" s="73">
        <f>SUM(C4:C4)</f>
        <v>36.7</v>
      </c>
      <c r="D5" s="73">
        <f>_xlfn.IFERROR(G5/B5*1000,0)</f>
        <v>52869.2098092643</v>
      </c>
      <c r="E5" s="73">
        <f>_xlfn.IFERROR(I5/C5/$K$1*1000,0)</f>
        <v>52869.2098092643</v>
      </c>
      <c r="F5" s="74">
        <f>_xlfn.IFERROR(E5/$I$2*100,0)</f>
        <v>99.99850540810345</v>
      </c>
      <c r="G5" s="73">
        <f>SUM(G4:G4)</f>
        <v>1940.3</v>
      </c>
      <c r="H5" s="73">
        <f>SUM(H4:H4)</f>
        <v>0</v>
      </c>
      <c r="I5" s="73">
        <f>SUM(I4:I4)</f>
        <v>1940.3</v>
      </c>
      <c r="J5" s="73">
        <f>SUM(J4:J4)</f>
        <v>0</v>
      </c>
      <c r="K5" s="81"/>
      <c r="L5" s="81"/>
      <c r="M5" s="81"/>
      <c r="N5" s="81"/>
      <c r="O5" s="115"/>
      <c r="P5" s="115"/>
    </row>
    <row r="6" spans="1:16" s="56" customFormat="1" ht="26.25" customHeight="1">
      <c r="A6" s="113" t="s">
        <v>81</v>
      </c>
      <c r="B6" s="92">
        <v>13</v>
      </c>
      <c r="C6" s="93">
        <v>13</v>
      </c>
      <c r="D6" s="94">
        <f>_xlfn.IFERROR(G6/B6*1000,0)</f>
        <v>63230.769230769234</v>
      </c>
      <c r="E6" s="87">
        <f>_xlfn.IFERROR(I6/C6/$K$1*1000,0)</f>
        <v>63230.769230769234</v>
      </c>
      <c r="F6" s="88">
        <f>_xlfn.IFERROR(E6/$I$2*100,0)</f>
        <v>119.59668853937816</v>
      </c>
      <c r="G6" s="93">
        <v>822</v>
      </c>
      <c r="H6" s="93">
        <v>0</v>
      </c>
      <c r="I6" s="92">
        <v>822</v>
      </c>
      <c r="J6" s="92"/>
      <c r="K6" s="81"/>
      <c r="L6" s="81"/>
      <c r="M6" s="81"/>
      <c r="N6" s="81"/>
      <c r="O6" s="115"/>
      <c r="P6" s="115"/>
    </row>
    <row r="7" spans="1:16" s="56" customFormat="1" ht="26.25" customHeight="1">
      <c r="A7" s="113" t="s">
        <v>82</v>
      </c>
      <c r="B7" s="92">
        <v>19</v>
      </c>
      <c r="C7" s="93">
        <v>19</v>
      </c>
      <c r="D7" s="94">
        <f aca="true" t="shared" si="0" ref="D7:D15">_xlfn.IFERROR(G7/B7*1000,0)</f>
        <v>64489.47368421053</v>
      </c>
      <c r="E7" s="87">
        <f aca="true" t="shared" si="1" ref="E7:E15">_xlfn.IFERROR(I7/C7/$K$1*1000,0)</f>
        <v>64489.47368421053</v>
      </c>
      <c r="F7" s="88">
        <f aca="true" t="shared" si="2" ref="F7:F15">_xlfn.IFERROR(E7/$I$2*100,0)</f>
        <v>121.97744218689337</v>
      </c>
      <c r="G7" s="93">
        <v>1225.3</v>
      </c>
      <c r="H7" s="93">
        <v>0</v>
      </c>
      <c r="I7" s="92">
        <v>1225.3</v>
      </c>
      <c r="J7" s="92"/>
      <c r="K7" s="81"/>
      <c r="L7" s="81"/>
      <c r="M7" s="81"/>
      <c r="N7" s="81"/>
      <c r="O7" s="115"/>
      <c r="P7" s="115"/>
    </row>
    <row r="8" spans="1:16" s="56" customFormat="1" ht="29.25" customHeight="1">
      <c r="A8" s="113" t="s">
        <v>83</v>
      </c>
      <c r="B8" s="92">
        <v>23</v>
      </c>
      <c r="C8" s="93">
        <v>23</v>
      </c>
      <c r="D8" s="94">
        <f t="shared" si="0"/>
        <v>52673.91304347826</v>
      </c>
      <c r="E8" s="87">
        <f t="shared" si="1"/>
        <v>52673.91304347826</v>
      </c>
      <c r="F8" s="88">
        <f t="shared" si="2"/>
        <v>99.62911489214726</v>
      </c>
      <c r="G8" s="93">
        <v>1211.5</v>
      </c>
      <c r="H8" s="93">
        <v>0</v>
      </c>
      <c r="I8" s="92">
        <v>1211.5</v>
      </c>
      <c r="J8" s="92"/>
      <c r="K8" s="81"/>
      <c r="L8" s="81"/>
      <c r="M8" s="81"/>
      <c r="N8" s="81"/>
      <c r="O8" s="115"/>
      <c r="P8" s="115"/>
    </row>
    <row r="9" spans="1:16" s="56" customFormat="1" ht="26.25" customHeight="1">
      <c r="A9" s="113" t="s">
        <v>84</v>
      </c>
      <c r="B9" s="92">
        <v>11</v>
      </c>
      <c r="C9" s="93">
        <v>11</v>
      </c>
      <c r="D9" s="94">
        <f t="shared" si="0"/>
        <v>58163.63636363636</v>
      </c>
      <c r="E9" s="87">
        <f t="shared" si="1"/>
        <v>58163.63636363636</v>
      </c>
      <c r="F9" s="88">
        <f t="shared" si="2"/>
        <v>110.0125522293103</v>
      </c>
      <c r="G9" s="93">
        <v>639.8</v>
      </c>
      <c r="H9" s="93">
        <v>0</v>
      </c>
      <c r="I9" s="92">
        <v>639.8</v>
      </c>
      <c r="J9" s="92"/>
      <c r="K9" s="81"/>
      <c r="L9" s="81"/>
      <c r="M9" s="81"/>
      <c r="N9" s="81"/>
      <c r="O9" s="115"/>
      <c r="P9" s="115"/>
    </row>
    <row r="10" spans="1:16" s="56" customFormat="1" ht="26.25" customHeight="1">
      <c r="A10" s="113" t="s">
        <v>85</v>
      </c>
      <c r="B10" s="92">
        <v>17.5</v>
      </c>
      <c r="C10" s="93">
        <v>17.5</v>
      </c>
      <c r="D10" s="94">
        <f t="shared" si="0"/>
        <v>53879.99999999999</v>
      </c>
      <c r="E10" s="87">
        <f t="shared" si="1"/>
        <v>53879.99999999999</v>
      </c>
      <c r="F10" s="88">
        <f t="shared" si="2"/>
        <v>101.91034613202193</v>
      </c>
      <c r="G10" s="93">
        <v>942.9</v>
      </c>
      <c r="H10" s="93">
        <v>0</v>
      </c>
      <c r="I10" s="92">
        <v>942.9</v>
      </c>
      <c r="J10" s="92"/>
      <c r="K10" s="81"/>
      <c r="L10" s="81"/>
      <c r="M10" s="81"/>
      <c r="N10" s="81"/>
      <c r="O10" s="115"/>
      <c r="P10" s="115"/>
    </row>
    <row r="11" spans="1:16" s="56" customFormat="1" ht="26.25" customHeight="1">
      <c r="A11" s="113" t="s">
        <v>86</v>
      </c>
      <c r="B11" s="92">
        <v>18.9</v>
      </c>
      <c r="C11" s="93">
        <v>18.9</v>
      </c>
      <c r="D11" s="94">
        <f t="shared" si="0"/>
        <v>59068.783068783065</v>
      </c>
      <c r="E11" s="87">
        <f t="shared" si="1"/>
        <v>59068.783068783065</v>
      </c>
      <c r="F11" s="88">
        <f t="shared" si="2"/>
        <v>111.72457550365627</v>
      </c>
      <c r="G11" s="93">
        <v>1116.3999999999999</v>
      </c>
      <c r="H11" s="93">
        <v>0</v>
      </c>
      <c r="I11" s="92">
        <v>1116.3999999999999</v>
      </c>
      <c r="J11" s="92"/>
      <c r="K11" s="81"/>
      <c r="L11" s="81"/>
      <c r="M11" s="81"/>
      <c r="N11" s="81"/>
      <c r="O11" s="115"/>
      <c r="P11" s="115"/>
    </row>
    <row r="12" spans="1:16" s="56" customFormat="1" ht="26.25" customHeight="1">
      <c r="A12" s="113" t="s">
        <v>87</v>
      </c>
      <c r="B12" s="92">
        <v>13</v>
      </c>
      <c r="C12" s="93">
        <v>13</v>
      </c>
      <c r="D12" s="94">
        <f t="shared" si="0"/>
        <v>52330.76923076923</v>
      </c>
      <c r="E12" s="87">
        <f t="shared" si="1"/>
        <v>52330.76923076923</v>
      </c>
      <c r="F12" s="88">
        <f t="shared" si="2"/>
        <v>98.98008176805226</v>
      </c>
      <c r="G12" s="93">
        <v>680.3</v>
      </c>
      <c r="H12" s="93">
        <v>0</v>
      </c>
      <c r="I12" s="92">
        <v>680.3</v>
      </c>
      <c r="J12" s="92"/>
      <c r="K12" s="81"/>
      <c r="L12" s="81"/>
      <c r="M12" s="81"/>
      <c r="N12" s="81"/>
      <c r="O12" s="115"/>
      <c r="P12" s="115"/>
    </row>
    <row r="13" spans="1:16" s="56" customFormat="1" ht="26.25" customHeight="1">
      <c r="A13" s="113" t="s">
        <v>88</v>
      </c>
      <c r="B13" s="92">
        <v>26</v>
      </c>
      <c r="C13" s="93">
        <v>26</v>
      </c>
      <c r="D13" s="94">
        <f t="shared" si="0"/>
        <v>53369.230769230766</v>
      </c>
      <c r="E13" s="87">
        <f t="shared" si="1"/>
        <v>53369.230769230766</v>
      </c>
      <c r="F13" s="88">
        <f t="shared" si="2"/>
        <v>100.94426095939242</v>
      </c>
      <c r="G13" s="93">
        <v>1387.6</v>
      </c>
      <c r="H13" s="93">
        <v>0</v>
      </c>
      <c r="I13" s="92">
        <v>1387.6</v>
      </c>
      <c r="J13" s="92"/>
      <c r="K13" s="81"/>
      <c r="L13" s="81"/>
      <c r="M13" s="81"/>
      <c r="N13" s="81"/>
      <c r="O13" s="115"/>
      <c r="P13" s="115"/>
    </row>
    <row r="14" spans="1:16" s="56" customFormat="1" ht="26.25" customHeight="1">
      <c r="A14" s="113" t="s">
        <v>89</v>
      </c>
      <c r="B14" s="92">
        <v>11.8</v>
      </c>
      <c r="C14" s="93">
        <v>11.8</v>
      </c>
      <c r="D14" s="94">
        <f t="shared" si="0"/>
        <v>58415.25423728813</v>
      </c>
      <c r="E14" s="87">
        <f>_xlfn.IFERROR(I14/C14/$K$1*1000,0)</f>
        <v>58415.25423728813</v>
      </c>
      <c r="F14" s="88">
        <f>_xlfn.IFERROR(E14/$I$2*100,0)</f>
        <v>110.48847028047688</v>
      </c>
      <c r="G14" s="93">
        <v>689.3</v>
      </c>
      <c r="H14" s="93">
        <v>0</v>
      </c>
      <c r="I14" s="92">
        <v>689.3</v>
      </c>
      <c r="J14" s="92"/>
      <c r="K14" s="81"/>
      <c r="L14" s="81"/>
      <c r="M14" s="81"/>
      <c r="N14" s="81"/>
      <c r="O14" s="115"/>
      <c r="P14" s="115"/>
    </row>
    <row r="15" spans="1:16" s="56" customFormat="1" ht="26.25" customHeight="1">
      <c r="A15" s="113" t="s">
        <v>90</v>
      </c>
      <c r="B15" s="92">
        <v>18</v>
      </c>
      <c r="C15" s="93">
        <v>18</v>
      </c>
      <c r="D15" s="94">
        <f t="shared" si="0"/>
        <v>52694.444444444445</v>
      </c>
      <c r="E15" s="87">
        <f t="shared" si="1"/>
        <v>52694.444444444445</v>
      </c>
      <c r="F15" s="88">
        <f t="shared" si="2"/>
        <v>99.6679486371183</v>
      </c>
      <c r="G15" s="93">
        <v>948.5</v>
      </c>
      <c r="H15" s="93">
        <v>0</v>
      </c>
      <c r="I15" s="92">
        <v>948.5</v>
      </c>
      <c r="J15" s="92"/>
      <c r="K15" s="81"/>
      <c r="L15" s="81"/>
      <c r="M15" s="81"/>
      <c r="N15" s="81"/>
      <c r="O15" s="115"/>
      <c r="P15" s="115"/>
    </row>
    <row r="16" spans="1:16" s="56" customFormat="1" ht="16.5">
      <c r="A16" s="71" t="s">
        <v>46</v>
      </c>
      <c r="B16" s="73">
        <f>SUM(B6:B15)</f>
        <v>171.20000000000002</v>
      </c>
      <c r="C16" s="73">
        <f>SUM(C6:C15)</f>
        <v>171.20000000000002</v>
      </c>
      <c r="D16" s="73">
        <f>_xlfn.IFERROR(G16/B16*1000,0)</f>
        <v>56446.26168224298</v>
      </c>
      <c r="E16" s="73">
        <f>_xlfn.IFERROR(I16/C16/$K$1*1000,0)</f>
        <v>56446.26168224298</v>
      </c>
      <c r="F16" s="74">
        <f>_xlfn.IFERROR(E16/$I$2*100,0)</f>
        <v>106.7642551205655</v>
      </c>
      <c r="G16" s="73">
        <f>SUM(G6:G15)</f>
        <v>9663.599999999999</v>
      </c>
      <c r="H16" s="73">
        <f>SUM(H6:H15)</f>
        <v>0</v>
      </c>
      <c r="I16" s="73">
        <f>SUM(I6:I15)</f>
        <v>9663.599999999999</v>
      </c>
      <c r="J16" s="73">
        <f>SUM(J6:J15)</f>
        <v>0</v>
      </c>
      <c r="K16" s="81"/>
      <c r="L16" s="81"/>
      <c r="M16" s="81"/>
      <c r="N16" s="81"/>
      <c r="O16" s="115"/>
      <c r="P16" s="115"/>
    </row>
    <row r="17" spans="1:16" s="56" customFormat="1" ht="18.75">
      <c r="A17" s="82" t="s">
        <v>47</v>
      </c>
      <c r="B17" s="73">
        <f>B5+B16</f>
        <v>207.90000000000003</v>
      </c>
      <c r="C17" s="73">
        <f>C5+C16</f>
        <v>207.90000000000003</v>
      </c>
      <c r="D17" s="73">
        <f>_xlfn.IFERROR(G17/B17*1000,0)</f>
        <v>55814.814814814796</v>
      </c>
      <c r="E17" s="73">
        <f>_xlfn.IFERROR(I17/C17/$K$1*1000,0)</f>
        <v>55814.814814814796</v>
      </c>
      <c r="F17" s="74">
        <f>_xlfn.IFERROR(E17/$I$2*100,0)</f>
        <v>105.569916426735</v>
      </c>
      <c r="G17" s="73">
        <f>G5+G16</f>
        <v>11603.899999999998</v>
      </c>
      <c r="H17" s="73">
        <f>H5+H16</f>
        <v>0</v>
      </c>
      <c r="I17" s="73">
        <f>I5+I16</f>
        <v>11603.899999999998</v>
      </c>
      <c r="J17" s="73">
        <f>J5+J16</f>
        <v>0</v>
      </c>
      <c r="K17" s="81"/>
      <c r="L17" s="81"/>
      <c r="M17" s="81"/>
      <c r="N17" s="81"/>
      <c r="O17" s="115"/>
      <c r="P17" s="115"/>
    </row>
    <row r="18" spans="1:16" ht="50.25" thickBot="1">
      <c r="A18" s="61" t="s">
        <v>91</v>
      </c>
      <c r="B18" s="104">
        <v>42.8</v>
      </c>
      <c r="C18" s="104">
        <v>42.8</v>
      </c>
      <c r="D18" s="105">
        <f>_xlfn.IFERROR(G18/B18*1000,0)</f>
        <v>61182.24299065421</v>
      </c>
      <c r="E18" s="105">
        <f>_xlfn.IFERROR(I18/C18/$K$1*1000,0)</f>
        <v>61182.24299065421</v>
      </c>
      <c r="F18" s="104">
        <f>_xlfn.IFERROR(E18/$I$2*100,0)</f>
        <v>115.72204083725026</v>
      </c>
      <c r="G18" s="104">
        <v>2618.6</v>
      </c>
      <c r="H18" s="104">
        <v>0</v>
      </c>
      <c r="I18" s="104">
        <v>2618.6</v>
      </c>
      <c r="J18" s="104">
        <v>0</v>
      </c>
      <c r="K18" s="116"/>
      <c r="L18" s="52"/>
      <c r="O18" s="45"/>
      <c r="P18" s="45"/>
    </row>
    <row r="19" spans="1:12" ht="33.75" thickBot="1">
      <c r="A19" s="64" t="s">
        <v>92</v>
      </c>
      <c r="B19" s="65">
        <f>B17+B18</f>
        <v>250.70000000000005</v>
      </c>
      <c r="C19" s="65">
        <f>C17+C18</f>
        <v>250.70000000000005</v>
      </c>
      <c r="D19" s="106">
        <f>_xlfn.IFERROR(G19/B19*1000,0)</f>
        <v>56731.152772237714</v>
      </c>
      <c r="E19" s="106">
        <f>_xlfn.IFERROR(I19/C19/$K$1*1000,0)</f>
        <v>56731.152772237714</v>
      </c>
      <c r="F19" s="66">
        <f>E19/$I$2*100</f>
        <v>107.30310719167338</v>
      </c>
      <c r="G19" s="65">
        <f>G17+G18</f>
        <v>14222.499999999998</v>
      </c>
      <c r="H19" s="65">
        <f>H17+H18</f>
        <v>0</v>
      </c>
      <c r="I19" s="65">
        <f>I17+I18</f>
        <v>14222.499999999998</v>
      </c>
      <c r="J19" s="65">
        <f>J17+J18</f>
        <v>0</v>
      </c>
      <c r="K19" s="117"/>
      <c r="L19" s="52"/>
    </row>
    <row r="21" spans="1:16" ht="105">
      <c r="A21" s="32" t="s">
        <v>5</v>
      </c>
      <c r="B21" s="31" t="s">
        <v>41</v>
      </c>
      <c r="C21" s="31" t="s">
        <v>42</v>
      </c>
      <c r="D21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(январь)</v>
      </c>
      <c r="E21" s="32" t="str">
        <f>"Средняя заработная плата за "&amp;year&amp;" год"</f>
        <v>Средняя заработная плата за 2024 год</v>
      </c>
      <c r="F21" s="33" t="s">
        <v>0</v>
      </c>
      <c r="G21" s="32" t="s">
        <v>43</v>
      </c>
      <c r="H21" s="32" t="s">
        <v>44</v>
      </c>
      <c r="I21" s="32" t="s">
        <v>1</v>
      </c>
      <c r="J21" s="32" t="s">
        <v>44</v>
      </c>
      <c r="K21" s="36"/>
      <c r="L21" s="36"/>
      <c r="M21" s="36"/>
      <c r="N21" s="36"/>
      <c r="O21" s="36"/>
      <c r="P21" s="36"/>
    </row>
    <row r="22" spans="1:16" ht="66">
      <c r="A22" s="61" t="s">
        <v>93</v>
      </c>
      <c r="B22" s="104">
        <v>31</v>
      </c>
      <c r="C22" s="104">
        <v>31</v>
      </c>
      <c r="D22" s="105">
        <f>_xlfn.IFERROR(G22/B22*1000,0)</f>
        <v>81170.96774193548</v>
      </c>
      <c r="E22" s="105">
        <f>_xlfn.IFERROR(I22/C22/$K$1*1000,0)</f>
        <v>81170.96774193548</v>
      </c>
      <c r="F22" s="104">
        <f>_xlfn.IFERROR(E22/$I$2*100,0)</f>
        <v>153.52935075077642</v>
      </c>
      <c r="G22" s="104">
        <v>2516.3</v>
      </c>
      <c r="H22" s="104">
        <v>18</v>
      </c>
      <c r="I22" s="104">
        <v>2516.3</v>
      </c>
      <c r="J22" s="104">
        <v>18</v>
      </c>
      <c r="K22" s="116"/>
      <c r="L22" s="52"/>
      <c r="O22" s="45"/>
      <c r="P22" s="45"/>
    </row>
  </sheetData>
  <sheetProtection/>
  <mergeCells count="2">
    <mergeCell ref="A1:I1"/>
    <mergeCell ref="A2:F2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65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30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30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30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53</v>
      </c>
      <c r="B1">
        <v>1</v>
      </c>
    </row>
    <row r="2" spans="1:2" ht="15">
      <c r="A2" t="s">
        <v>54</v>
      </c>
      <c r="B2">
        <v>2</v>
      </c>
    </row>
    <row r="3" spans="1:2" ht="15">
      <c r="A3" t="s">
        <v>55</v>
      </c>
      <c r="B3">
        <v>3</v>
      </c>
    </row>
    <row r="4" spans="1:2" ht="15">
      <c r="A4" t="s">
        <v>56</v>
      </c>
      <c r="B4">
        <v>4</v>
      </c>
    </row>
    <row r="5" spans="1:2" ht="15">
      <c r="A5" t="s">
        <v>57</v>
      </c>
      <c r="B5">
        <v>5</v>
      </c>
    </row>
    <row r="6" spans="1:2" ht="15">
      <c r="A6" t="s">
        <v>58</v>
      </c>
      <c r="B6">
        <v>6</v>
      </c>
    </row>
    <row r="7" spans="1:2" ht="15">
      <c r="A7" t="s">
        <v>59</v>
      </c>
      <c r="B7">
        <v>7</v>
      </c>
    </row>
    <row r="8" spans="1:2" ht="15">
      <c r="A8" t="s">
        <v>60</v>
      </c>
      <c r="B8">
        <v>8</v>
      </c>
    </row>
    <row r="9" spans="1:2" ht="15">
      <c r="A9" t="s">
        <v>61</v>
      </c>
      <c r="B9">
        <v>9</v>
      </c>
    </row>
    <row r="10" spans="1:2" ht="15">
      <c r="A10" t="s">
        <v>62</v>
      </c>
      <c r="B10">
        <v>10</v>
      </c>
    </row>
    <row r="11" spans="1:2" ht="15">
      <c r="A11" t="s">
        <v>63</v>
      </c>
      <c r="B11">
        <v>11</v>
      </c>
    </row>
    <row r="12" spans="1:2" ht="15">
      <c r="A12" t="s">
        <v>64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2024-02-09T10:11:02Z</dcterms:modified>
  <cp:category/>
  <cp:version/>
  <cp:contentType/>
  <cp:contentStatus/>
</cp:coreProperties>
</file>