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0" windowWidth="20610" windowHeight="10425" activeTab="0"/>
  </bookViews>
  <sheets>
    <sheet name="ВРАЧИ" sheetId="1" r:id="rId1"/>
    <sheet name="СМП" sheetId="2" r:id="rId2"/>
    <sheet name="ММП" sheetId="3" r:id="rId3"/>
    <sheet name="Соц.раб" sheetId="4" r:id="rId4"/>
    <sheet name="Пед.раб" sheetId="5" r:id="rId5"/>
    <sheet name="спис" sheetId="6" state="hidden" r:id="rId6"/>
    <sheet name="месяцы" sheetId="7" state="hidden" r:id="rId7"/>
  </sheets>
  <externalReferences>
    <externalReference r:id="rId10"/>
  </externalReferences>
  <definedNames>
    <definedName name="_xlfn.IFERROR" hidden="1">#NAME?</definedName>
    <definedName name="month" localSheetId="0">'ВРАЧИ'!$J$1</definedName>
    <definedName name="month" localSheetId="2">'ММП'!$J$1</definedName>
    <definedName name="month" localSheetId="4">'Пед.раб'!$J$1</definedName>
    <definedName name="month" localSheetId="1">'СМП'!$J$1</definedName>
    <definedName name="month" localSheetId="3">'Соц.раб'!$J$1</definedName>
    <definedName name="spisok">'[1]спис'!$A$2:$A$40</definedName>
    <definedName name="year" localSheetId="0">'ВРАЧИ'!$J$2</definedName>
    <definedName name="year" localSheetId="2">'ММП'!$J$2</definedName>
    <definedName name="year" localSheetId="4">'Пед.раб'!$J$2</definedName>
    <definedName name="year" localSheetId="1">'СМП'!$J$2</definedName>
    <definedName name="year" localSheetId="3">'Соц.раб'!$J$2</definedName>
    <definedName name="_xlnm.Print_Area" localSheetId="0">'ВРАЧИ'!$A$1:$J$47</definedName>
    <definedName name="_xlnm.Print_Area" localSheetId="2">'ММП'!$A$1:$J$44</definedName>
    <definedName name="_xlnm.Print_Area" localSheetId="4">'Пед.раб'!$A$1:$J$38</definedName>
    <definedName name="_xlnm.Print_Area" localSheetId="1">'СМП'!$A$1:$J$47</definedName>
    <definedName name="_xlnm.Print_Area" localSheetId="3">'Соц.раб'!$A$1:$J$50</definedName>
  </definedNames>
  <calcPr fullCalcOnLoad="1"/>
</workbook>
</file>

<file path=xl/comments4.xml><?xml version="1.0" encoding="utf-8"?>
<comments xmlns="http://schemas.openxmlformats.org/spreadsheetml/2006/main">
  <authors>
    <author>Мария Владимировна Базылева</author>
  </authors>
  <commentList>
    <comment ref="I48" authorId="0">
      <text>
        <r>
          <rPr>
            <b/>
            <sz val="9"/>
            <rFont val="Tahoma"/>
            <family val="2"/>
          </rPr>
          <t>Мария Владимировна Базылева:</t>
        </r>
        <r>
          <rPr>
            <sz val="9"/>
            <rFont val="Tahoma"/>
            <family val="2"/>
          </rPr>
          <t xml:space="preserve">
В Фонд добавлен годовой фонд Мультицентра для корректного расчета среднемесячной зп</t>
        </r>
      </text>
    </comment>
  </commentList>
</comments>
</file>

<file path=xl/sharedStrings.xml><?xml version="1.0" encoding="utf-8"?>
<sst xmlns="http://schemas.openxmlformats.org/spreadsheetml/2006/main" count="307" uniqueCount="90">
  <si>
    <t>Соотношение с прогнозируемым размером среднемесячной заработной платы</t>
  </si>
  <si>
    <t>Фонд оплаты труда нарастающим итогом с начала года, тыс. руб.</t>
  </si>
  <si>
    <t>ЛОГБУ "Будогощский ПНИ"</t>
  </si>
  <si>
    <t>ЛОГБУ "Вознесенский ДИ"</t>
  </si>
  <si>
    <t>ЛОГБУ "Волосовский ПНИ"</t>
  </si>
  <si>
    <t>НАИМЕНОВАНИЕ УЧРЕЖДЕНИЯ</t>
  </si>
  <si>
    <t>ЛОГБУ "Волховский ПНИ"</t>
  </si>
  <si>
    <t>ЛОГБУ "Всеволожский ДИ"</t>
  </si>
  <si>
    <t>ЛОГБУ "Гатчинский ПНИ"</t>
  </si>
  <si>
    <t>ЛОГБУ "Каменногорский ДИ"</t>
  </si>
  <si>
    <t>ЛОГБУ "Кингисеппский ДИ"</t>
  </si>
  <si>
    <t>ЛОГБУ "Кингисеппский ПНИ"</t>
  </si>
  <si>
    <t>ЛОГБУ "Кировский ПНИ"</t>
  </si>
  <si>
    <t>ЛОГБУ "Лодейнопольский специальный ДИ"</t>
  </si>
  <si>
    <t>ЛОГБУ "Лужский ПНИ"</t>
  </si>
  <si>
    <t>ЛОГБУ "Сланцевский ДИ"</t>
  </si>
  <si>
    <t>ЛОГБУ "Сясьстройский ПНИ"</t>
  </si>
  <si>
    <t>ЛОГБУ "Тихвинский ДИ"</t>
  </si>
  <si>
    <t>ЛОГБУ "ГЦ"</t>
  </si>
  <si>
    <t>ЛОГАУ "Бокситогорский КЦСОН"</t>
  </si>
  <si>
    <t>ЛОГБУ "Волосовский комплексный центр социального обслуживания населения "Берегиня"</t>
  </si>
  <si>
    <t>ЛОГБУ "Волховский КЦСОН "Береника"</t>
  </si>
  <si>
    <t>ЛОГАУ "Всеволожский КЦСОН"</t>
  </si>
  <si>
    <t>ЛОГБУ "Выборгский КЦСОН "Добро пожаловать!"</t>
  </si>
  <si>
    <t>ЛОГБУ "Выборгский КЦСОН"</t>
  </si>
  <si>
    <t>ЛОГБУ "Гатчинский КЦСОН "Дарина"</t>
  </si>
  <si>
    <t>ЛОГБУ "Кингисеппский СРЦ"</t>
  </si>
  <si>
    <t>ЛОГАУ "Кингисеппский ЦСО"</t>
  </si>
  <si>
    <t>ЛОГБУ "Киришский КЦСОН"</t>
  </si>
  <si>
    <t xml:space="preserve">ЛОГАУ "Кировский КЦСОН" </t>
  </si>
  <si>
    <t>ЛОГБУ "Лодейнопольский ЦСОН "Возрождение"</t>
  </si>
  <si>
    <t>ЛОГБУ "Ломоносовский
 КЦСОН "Надежда""</t>
  </si>
  <si>
    <t>ЛОГАУ "Лужский КЦСОН"</t>
  </si>
  <si>
    <t>ЛОГБУ СРЦН "Семья" Подпорожский</t>
  </si>
  <si>
    <t>ЛОГБУ  "Приозерский комплексный центр социального обслуживания населения"</t>
  </si>
  <si>
    <t>ЛОГБУ «Сланцевский ЦСОН «Мечта»</t>
  </si>
  <si>
    <t>ЛОГБУ "Сланцевский ЦСО "Надежда"</t>
  </si>
  <si>
    <t xml:space="preserve">ЛОГАУ КЦСОН  Сосновый Бор </t>
  </si>
  <si>
    <t>ЛОГБУ "Тихвинский КЦСОН"</t>
  </si>
  <si>
    <t>ЛОГБУ "Тосненский СРЦН "Дельфиненок"</t>
  </si>
  <si>
    <t>Оперативная информация о среднемесячной заработной плате Врач</t>
  </si>
  <si>
    <t>Среднесписочная численность по категории работников за отчетный месяц, чел.</t>
  </si>
  <si>
    <t>Среднесписочная численность по категории работников, чел. с начала года</t>
  </si>
  <si>
    <t>Фонд оплаты труда за отчетный месяц, тыс. руб. Всего</t>
  </si>
  <si>
    <t>в т.ч. приносящий доход</t>
  </si>
  <si>
    <t>ВСЕГО ГУ</t>
  </si>
  <si>
    <t xml:space="preserve">ВСЕГО </t>
  </si>
  <si>
    <t>ИТОГО</t>
  </si>
  <si>
    <t>Оперативная информация о среднемесячной заработной плате Средний медицинский персонал</t>
  </si>
  <si>
    <t>Оперативная информация о среднемесячной заработной плате Младший медицинский персонал</t>
  </si>
  <si>
    <t>Оперативная информация о среднемесячной заработной плате Социальные работники</t>
  </si>
  <si>
    <t>ВСЕГО отчет в МИНТРУД</t>
  </si>
  <si>
    <t>Оперативная информация о среднемесячной заработной плате Педагоги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</si>
  <si>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</si>
  <si>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</si>
  <si>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</si>
  <si>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</si>
  <si>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</si>
  <si>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</si>
  <si>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</si>
  <si>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</si>
  <si>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</si>
  <si>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</si>
  <si>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</si>
  <si>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</si>
  <si>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ЛОГБУ "ЛО МРЦ"</t>
  </si>
  <si>
    <t>ЛОГБУ "Сланцевский ДИВВиТ"</t>
  </si>
  <si>
    <t>ЛОГБУ "ГЦ ЛО"</t>
  </si>
  <si>
    <t>ЛОГБУ "Волосовский КЦСОН "Берегиня"</t>
  </si>
  <si>
    <t>ЛОГБУ "Гатчинский Центр "Дарина"</t>
  </si>
  <si>
    <t>ЛОГБУ "Ломоносовский КЦСОН "Надежда"</t>
  </si>
  <si>
    <t xml:space="preserve">ЛОГБУ "Подпорожский СРЦН "Семья" </t>
  </si>
  <si>
    <t>ЛОГБУ  "Приозерский КЦСОН"</t>
  </si>
  <si>
    <t>ЛОГБУ "Сланцевский СРЦН "Мечта"</t>
  </si>
  <si>
    <t>ЛОГАУ "Сосновоборский МРЦ"</t>
  </si>
  <si>
    <t>ГБУ ЛО "Анисимовский РЦ"</t>
  </si>
  <si>
    <t>ГБУ ЛО "Выборгский РЦ"</t>
  </si>
  <si>
    <t>ГБУ ЛО "Ивангородский центр для детей с ОВЗ"</t>
  </si>
  <si>
    <t>ГБУ ЛО "Каложицкий РЦ"</t>
  </si>
  <si>
    <t>ГБУ ЛО "Кингисеппский РЦ"</t>
  </si>
  <si>
    <t>ГБУ ЛО "Никольский РЦ"</t>
  </si>
  <si>
    <t>ГБУ ЛО "Свирьстройский РЦ"</t>
  </si>
  <si>
    <t>ГБУ ЛО "Сиверский РЦ"</t>
  </si>
  <si>
    <t>ГБУ ЛО "Тихвинский РЦ"</t>
  </si>
  <si>
    <t>ГБУ ЛО "Толмачевский РЦ"</t>
  </si>
  <si>
    <t>ПЕД. РАБОТНИКИ КОМИТЕТА ПО ЗДРАВООХРАНЕНИЮ</t>
  </si>
  <si>
    <t>ВСЕГО по отраслевому показателю</t>
  </si>
  <si>
    <t>ГАНПОУ ЛО «МЦ СиТИ»*</t>
  </si>
  <si>
    <t>*ГАНПОУ ЛО «МЦ СиТИ» перешел в подведомственность комитета по социальной защите населения Ленинградской области с 01.10.2023 года. 
"Фонд оплаты труда нарастающим итогом с начала года, тыс. руб." указан за 4 квартал 2023 года.
"Средняя заработная плата за 2023 год" рассчитана за полный год во избежание занижения процентов исполнения Указов Президента РФ.</t>
  </si>
  <si>
    <t>СОЦ. РАБОТНИКИ ЗДРАВА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</si>
</sst>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_ ;\-#,##0.0\ "/>
    <numFmt numFmtId="174" formatCode="0.0"/>
    <numFmt numFmtId="175" formatCode="#,##0.0"/>
    <numFmt numFmtId="176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color indexed="9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5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17" borderId="0" applyNumberFormat="0" applyBorder="0" applyAlignment="0" applyProtection="0"/>
    <xf numFmtId="0" fontId="33" fillId="27" borderId="0" applyNumberFormat="0" applyBorder="0" applyAlignment="0" applyProtection="0"/>
    <xf numFmtId="0" fontId="5" fillId="19" borderId="0" applyNumberFormat="0" applyBorder="0" applyAlignment="0" applyProtection="0"/>
    <xf numFmtId="0" fontId="33" fillId="28" borderId="0" applyNumberFormat="0" applyBorder="0" applyAlignment="0" applyProtection="0"/>
    <xf numFmtId="0" fontId="5" fillId="29" borderId="0" applyNumberFormat="0" applyBorder="0" applyAlignment="0" applyProtection="0"/>
    <xf numFmtId="0" fontId="33" fillId="30" borderId="0" applyNumberFormat="0" applyBorder="0" applyAlignment="0" applyProtection="0"/>
    <xf numFmtId="0" fontId="5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33" borderId="0" applyNumberFormat="0" applyBorder="0" applyAlignment="0" applyProtection="0"/>
    <xf numFmtId="171" fontId="24" fillId="0" borderId="0">
      <alignment/>
      <protection/>
    </xf>
    <xf numFmtId="169" fontId="24" fillId="0" borderId="0">
      <alignment/>
      <protection/>
    </xf>
    <xf numFmtId="170" fontId="24" fillId="0" borderId="0">
      <alignment/>
      <protection/>
    </xf>
    <xf numFmtId="168" fontId="24" fillId="0" borderId="0">
      <alignment/>
      <protection/>
    </xf>
    <xf numFmtId="0" fontId="24" fillId="0" borderId="0">
      <alignment/>
      <protection/>
    </xf>
    <xf numFmtId="9" fontId="24" fillId="0" borderId="0">
      <alignment/>
      <protection/>
    </xf>
    <xf numFmtId="0" fontId="33" fillId="34" borderId="0" applyNumberFormat="0" applyBorder="0" applyAlignment="0" applyProtection="0"/>
    <xf numFmtId="0" fontId="5" fillId="35" borderId="0" applyNumberFormat="0" applyBorder="0" applyAlignment="0" applyProtection="0"/>
    <xf numFmtId="0" fontId="33" fillId="36" borderId="0" applyNumberFormat="0" applyBorder="0" applyAlignment="0" applyProtection="0"/>
    <xf numFmtId="0" fontId="5" fillId="37" borderId="0" applyNumberFormat="0" applyBorder="0" applyAlignment="0" applyProtection="0"/>
    <xf numFmtId="0" fontId="33" fillId="38" borderId="0" applyNumberFormat="0" applyBorder="0" applyAlignment="0" applyProtection="0"/>
    <xf numFmtId="0" fontId="5" fillId="39" borderId="0" applyNumberFormat="0" applyBorder="0" applyAlignment="0" applyProtection="0"/>
    <xf numFmtId="0" fontId="33" fillId="40" borderId="0" applyNumberFormat="0" applyBorder="0" applyAlignment="0" applyProtection="0"/>
    <xf numFmtId="0" fontId="5" fillId="29" borderId="0" applyNumberFormat="0" applyBorder="0" applyAlignment="0" applyProtection="0"/>
    <xf numFmtId="0" fontId="33" fillId="41" borderId="0" applyNumberFormat="0" applyBorder="0" applyAlignment="0" applyProtection="0"/>
    <xf numFmtId="0" fontId="5" fillId="31" borderId="0" applyNumberFormat="0" applyBorder="0" applyAlignment="0" applyProtection="0"/>
    <xf numFmtId="0" fontId="33" fillId="42" borderId="0" applyNumberFormat="0" applyBorder="0" applyAlignment="0" applyProtection="0"/>
    <xf numFmtId="0" fontId="5" fillId="43" borderId="0" applyNumberFormat="0" applyBorder="0" applyAlignment="0" applyProtection="0"/>
    <xf numFmtId="0" fontId="34" fillId="44" borderId="1" applyNumberFormat="0" applyAlignment="0" applyProtection="0"/>
    <xf numFmtId="0" fontId="6" fillId="13" borderId="2" applyNumberFormat="0" applyAlignment="0" applyProtection="0"/>
    <xf numFmtId="0" fontId="35" fillId="45" borderId="3" applyNumberFormat="0" applyAlignment="0" applyProtection="0"/>
    <xf numFmtId="0" fontId="7" fillId="46" borderId="4" applyNumberFormat="0" applyAlignment="0" applyProtection="0"/>
    <xf numFmtId="0" fontId="36" fillId="45" borderId="1" applyNumberFormat="0" applyAlignment="0" applyProtection="0"/>
    <xf numFmtId="0" fontId="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9" fillId="0" borderId="6" applyNumberFormat="0" applyFill="0" applyAlignment="0" applyProtection="0"/>
    <xf numFmtId="0" fontId="38" fillId="0" borderId="7" applyNumberFormat="0" applyFill="0" applyAlignment="0" applyProtection="0"/>
    <xf numFmtId="0" fontId="10" fillId="0" borderId="8" applyNumberFormat="0" applyFill="0" applyAlignment="0" applyProtection="0"/>
    <xf numFmtId="0" fontId="39" fillId="0" borderId="9" applyNumberFormat="0" applyFill="0" applyAlignment="0" applyProtection="0"/>
    <xf numFmtId="0" fontId="11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2" fillId="0" borderId="12" applyNumberFormat="0" applyFill="0" applyAlignment="0" applyProtection="0"/>
    <xf numFmtId="0" fontId="41" fillId="47" borderId="13" applyNumberFormat="0" applyAlignment="0" applyProtection="0"/>
    <xf numFmtId="0" fontId="13" fillId="48" borderId="14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5" fillId="50" borderId="0" applyNumberFormat="0" applyBorder="0" applyAlignment="0" applyProtection="0"/>
    <xf numFmtId="0" fontId="4" fillId="0" borderId="0">
      <alignment/>
      <protection/>
    </xf>
    <xf numFmtId="0" fontId="4" fillId="0" borderId="0" applyBorder="0">
      <alignment/>
      <protection/>
    </xf>
    <xf numFmtId="0" fontId="24" fillId="0" borderId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" fillId="0" borderId="0" applyBorder="0">
      <alignment/>
      <protection/>
    </xf>
    <xf numFmtId="0" fontId="44" fillId="51" borderId="0" applyNumberFormat="0" applyBorder="0" applyAlignment="0" applyProtection="0"/>
    <xf numFmtId="0" fontId="16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8" fillId="54" borderId="0" applyNumberFormat="0" applyBorder="0" applyAlignment="0" applyProtection="0"/>
    <xf numFmtId="0" fontId="20" fillId="7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1" fillId="0" borderId="19" xfId="93" applyNumberFormat="1" applyFont="1" applyFill="1" applyBorder="1" applyAlignment="1">
      <alignment horizontal="left" vertical="center" wrapText="1"/>
      <protection/>
    </xf>
    <xf numFmtId="2" fontId="21" fillId="0" borderId="19" xfId="93" applyNumberFormat="1" applyFont="1" applyFill="1" applyBorder="1" applyAlignment="1">
      <alignment horizontal="center" vertical="center" wrapText="1"/>
      <protection/>
    </xf>
    <xf numFmtId="0" fontId="21" fillId="0" borderId="19" xfId="93" applyNumberFormat="1" applyFont="1" applyFill="1" applyBorder="1" applyAlignment="1">
      <alignment horizontal="center" vertical="center" wrapText="1"/>
      <protection/>
    </xf>
    <xf numFmtId="0" fontId="2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/>
      <protection/>
    </xf>
    <xf numFmtId="4" fontId="22" fillId="0" borderId="20" xfId="93" applyNumberFormat="1" applyFont="1" applyFill="1" applyBorder="1" applyAlignment="1">
      <alignment horizontal="center" vertical="center"/>
      <protection/>
    </xf>
    <xf numFmtId="4" fontId="22" fillId="0" borderId="19" xfId="114" applyNumberFormat="1" applyFont="1" applyFill="1" applyBorder="1" applyAlignment="1">
      <alignment horizontal="center" vertical="center"/>
    </xf>
    <xf numFmtId="172" fontId="22" fillId="0" borderId="19" xfId="114" applyNumberFormat="1" applyFont="1" applyFill="1" applyBorder="1" applyAlignment="1">
      <alignment horizontal="center" vertical="center"/>
    </xf>
    <xf numFmtId="4" fontId="22" fillId="0" borderId="19" xfId="107" applyNumberFormat="1" applyFont="1" applyFill="1" applyBorder="1" applyAlignment="1">
      <alignment horizontal="center" vertical="center"/>
    </xf>
    <xf numFmtId="4" fontId="22" fillId="0" borderId="19" xfId="93" applyNumberFormat="1" applyFont="1" applyFill="1" applyBorder="1" applyAlignment="1">
      <alignment horizontal="center" vertical="center"/>
      <protection/>
    </xf>
    <xf numFmtId="4" fontId="22" fillId="0" borderId="19" xfId="93" applyNumberFormat="1" applyFont="1" applyFill="1" applyBorder="1" applyAlignment="1">
      <alignment horizontal="center"/>
      <protection/>
    </xf>
    <xf numFmtId="0" fontId="2" fillId="0" borderId="0" xfId="93" applyNumberFormat="1" applyFont="1" applyFill="1">
      <alignment/>
      <protection/>
    </xf>
    <xf numFmtId="0" fontId="2" fillId="0" borderId="19" xfId="93" applyFont="1" applyFill="1" applyBorder="1" applyAlignment="1">
      <alignment horizontal="left" vertical="center" wrapText="1" shrinkToFit="1"/>
      <protection/>
    </xf>
    <xf numFmtId="4" fontId="22" fillId="0" borderId="19" xfId="93" applyNumberFormat="1" applyFont="1" applyFill="1" applyBorder="1" applyAlignment="1">
      <alignment horizontal="center" vertical="center" wrapText="1" shrinkToFit="1"/>
      <protection/>
    </xf>
    <xf numFmtId="0" fontId="23" fillId="0" borderId="0" xfId="93" applyNumberFormat="1" applyFont="1" applyFill="1">
      <alignment/>
      <protection/>
    </xf>
    <xf numFmtId="0" fontId="2" fillId="0" borderId="21" xfId="93" applyFont="1" applyFill="1" applyBorder="1" applyAlignment="1">
      <alignment horizontal="left" vertical="center" wrapText="1"/>
      <protection/>
    </xf>
    <xf numFmtId="4" fontId="22" fillId="0" borderId="21" xfId="93" applyNumberFormat="1" applyFont="1" applyFill="1" applyBorder="1" applyAlignment="1">
      <alignment horizontal="center" vertical="center"/>
      <protection/>
    </xf>
    <xf numFmtId="4" fontId="22" fillId="0" borderId="21" xfId="114" applyNumberFormat="1" applyFont="1" applyFill="1" applyBorder="1" applyAlignment="1">
      <alignment horizontal="center" vertical="center"/>
    </xf>
    <xf numFmtId="4" fontId="22" fillId="0" borderId="21" xfId="107" applyNumberFormat="1" applyFont="1" applyFill="1" applyBorder="1" applyAlignment="1">
      <alignment horizontal="center" vertical="center"/>
    </xf>
    <xf numFmtId="4" fontId="22" fillId="0" borderId="21" xfId="93" applyNumberFormat="1" applyFont="1" applyFill="1" applyBorder="1" applyAlignment="1">
      <alignment horizontal="center"/>
      <protection/>
    </xf>
    <xf numFmtId="0" fontId="21" fillId="0" borderId="19" xfId="94" applyFont="1" applyFill="1" applyBorder="1" applyAlignment="1">
      <alignment horizontal="left" wrapText="1"/>
      <protection/>
    </xf>
    <xf numFmtId="4" fontId="22" fillId="0" borderId="0" xfId="93" applyNumberFormat="1" applyFont="1" applyFill="1">
      <alignment/>
      <protection/>
    </xf>
    <xf numFmtId="4" fontId="22" fillId="0" borderId="19" xfId="94" applyNumberFormat="1" applyFont="1" applyFill="1" applyBorder="1" applyAlignment="1">
      <alignment horizontal="center" wrapText="1"/>
      <protection/>
    </xf>
    <xf numFmtId="0" fontId="22" fillId="0" borderId="0" xfId="93" applyNumberFormat="1" applyFont="1" applyFill="1" applyAlignment="1">
      <alignment horizontal="left" vertical="center" wrapText="1"/>
      <protection/>
    </xf>
    <xf numFmtId="0" fontId="21" fillId="0" borderId="21" xfId="94" applyFont="1" applyFill="1" applyBorder="1" applyAlignment="1">
      <alignment horizontal="left" wrapText="1"/>
      <protection/>
    </xf>
    <xf numFmtId="172" fontId="22" fillId="0" borderId="21" xfId="114" applyNumberFormat="1" applyFont="1" applyFill="1" applyBorder="1" applyAlignment="1">
      <alignment horizontal="center" vertical="center"/>
    </xf>
    <xf numFmtId="0" fontId="22" fillId="0" borderId="0" xfId="93" applyNumberFormat="1" applyFont="1" applyFill="1" applyAlignment="1">
      <alignment horizontal="center" vertical="center" wrapText="1"/>
      <protection/>
    </xf>
    <xf numFmtId="0" fontId="22" fillId="0" borderId="0" xfId="93" applyNumberFormat="1" applyFont="1" applyFill="1" applyAlignment="1">
      <alignment horizontal="center" vertical="center"/>
      <protection/>
    </xf>
    <xf numFmtId="2" fontId="22" fillId="0" borderId="0" xfId="93" applyNumberFormat="1" applyFont="1" applyFill="1" applyAlignment="1">
      <alignment horizontal="center" vertical="center"/>
      <protection/>
    </xf>
    <xf numFmtId="4" fontId="22" fillId="0" borderId="0" xfId="93" applyNumberFormat="1" applyFont="1" applyFill="1" applyAlignment="1">
      <alignment horizontal="center" vertical="center"/>
      <protection/>
    </xf>
    <xf numFmtId="2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174" fontId="2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 shrinkToFit="1"/>
    </xf>
    <xf numFmtId="0" fontId="22" fillId="0" borderId="0" xfId="0" applyNumberFormat="1" applyFont="1" applyFill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49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2" fontId="3" fillId="0" borderId="0" xfId="114" applyNumberFormat="1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23" fillId="0" borderId="0" xfId="0" applyNumberFormat="1" applyFont="1" applyFill="1" applyAlignment="1">
      <alignment wrapText="1"/>
    </xf>
    <xf numFmtId="0" fontId="2" fillId="0" borderId="21" xfId="0" applyFont="1" applyFill="1" applyBorder="1" applyAlignment="1">
      <alignment horizontal="left" vertical="center" wrapText="1"/>
    </xf>
    <xf numFmtId="4" fontId="50" fillId="0" borderId="0" xfId="114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Alignment="1">
      <alignment wrapText="1"/>
    </xf>
    <xf numFmtId="4" fontId="50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174" fontId="2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wrapText="1"/>
    </xf>
    <xf numFmtId="2" fontId="22" fillId="0" borderId="0" xfId="0" applyNumberFormat="1" applyFont="1" applyFill="1" applyAlignment="1">
      <alignment horizontal="center" vertical="center" wrapText="1"/>
    </xf>
    <xf numFmtId="175" fontId="22" fillId="0" borderId="0" xfId="0" applyNumberFormat="1" applyFont="1" applyFill="1" applyAlignment="1">
      <alignment horizontal="center" vertical="center" wrapText="1"/>
    </xf>
    <xf numFmtId="4" fontId="27" fillId="0" borderId="0" xfId="0" applyNumberFormat="1" applyFont="1" applyFill="1" applyAlignment="1">
      <alignment wrapText="1"/>
    </xf>
    <xf numFmtId="0" fontId="27" fillId="0" borderId="0" xfId="0" applyNumberFormat="1" applyFont="1" applyFill="1" applyAlignment="1">
      <alignment wrapText="1"/>
    </xf>
    <xf numFmtId="4" fontId="22" fillId="0" borderId="0" xfId="0" applyNumberFormat="1" applyFont="1" applyFill="1" applyBorder="1" applyAlignment="1">
      <alignment horizontal="center" vertical="center" wrapText="1"/>
    </xf>
    <xf numFmtId="174" fontId="22" fillId="0" borderId="0" xfId="0" applyNumberFormat="1" applyFont="1" applyFill="1" applyBorder="1" applyAlignment="1">
      <alignment horizontal="center" vertical="center" wrapText="1"/>
    </xf>
    <xf numFmtId="0" fontId="27" fillId="12" borderId="19" xfId="0" applyNumberFormat="1" applyFont="1" applyFill="1" applyBorder="1" applyAlignment="1">
      <alignment horizontal="center" vertical="center" wrapText="1"/>
    </xf>
    <xf numFmtId="0" fontId="27" fillId="55" borderId="23" xfId="0" applyNumberFormat="1" applyFont="1" applyFill="1" applyBorder="1" applyAlignment="1">
      <alignment horizontal="center" vertical="center" wrapText="1"/>
    </xf>
    <xf numFmtId="4" fontId="27" fillId="55" borderId="24" xfId="0" applyNumberFormat="1" applyFont="1" applyFill="1" applyBorder="1" applyAlignment="1">
      <alignment horizontal="center" vertical="center" wrapText="1"/>
    </xf>
    <xf numFmtId="176" fontId="27" fillId="55" borderId="24" xfId="114" applyNumberFormat="1" applyFont="1" applyFill="1" applyBorder="1" applyAlignment="1">
      <alignment horizontal="center" vertical="center" wrapText="1"/>
    </xf>
    <xf numFmtId="4" fontId="27" fillId="55" borderId="24" xfId="107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 horizontal="center" wrapText="1"/>
    </xf>
    <xf numFmtId="4" fontId="27" fillId="0" borderId="19" xfId="114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9" xfId="114" applyNumberFormat="1" applyFont="1" applyFill="1" applyBorder="1" applyAlignment="1">
      <alignment horizontal="center" vertical="center" wrapText="1"/>
    </xf>
    <xf numFmtId="4" fontId="2" fillId="0" borderId="19" xfId="114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 shrinkToFi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1" xfId="114" applyNumberFormat="1" applyFont="1" applyFill="1" applyBorder="1" applyAlignment="1">
      <alignment horizontal="center" vertical="center" wrapText="1"/>
    </xf>
    <xf numFmtId="4" fontId="2" fillId="0" borderId="19" xfId="94" applyNumberFormat="1" applyFont="1" applyFill="1" applyBorder="1" applyAlignment="1">
      <alignment horizontal="center" vertical="center" wrapText="1"/>
      <protection/>
    </xf>
    <xf numFmtId="4" fontId="2" fillId="0" borderId="19" xfId="107" applyNumberFormat="1" applyFont="1" applyFill="1" applyBorder="1" applyAlignment="1">
      <alignment horizontal="center" vertical="center"/>
    </xf>
    <xf numFmtId="4" fontId="2" fillId="0" borderId="21" xfId="114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0" fontId="27" fillId="0" borderId="19" xfId="0" applyNumberFormat="1" applyFont="1" applyFill="1" applyBorder="1" applyAlignment="1">
      <alignment horizontal="left" vertical="center" wrapText="1"/>
    </xf>
    <xf numFmtId="4" fontId="27" fillId="0" borderId="19" xfId="107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" fillId="0" borderId="19" xfId="94" applyFont="1" applyFill="1" applyBorder="1" applyAlignment="1">
      <alignment horizontal="left" vertical="center" wrapText="1"/>
      <protection/>
    </xf>
    <xf numFmtId="0" fontId="2" fillId="0" borderId="0" xfId="0" applyNumberFormat="1" applyFont="1" applyFill="1" applyAlignment="1">
      <alignment horizontal="left" vertical="center" wrapText="1"/>
    </xf>
    <xf numFmtId="0" fontId="2" fillId="0" borderId="21" xfId="94" applyFont="1" applyFill="1" applyBorder="1" applyAlignment="1">
      <alignment horizontal="left" vertical="center" wrapText="1"/>
      <protection/>
    </xf>
    <xf numFmtId="4" fontId="23" fillId="12" borderId="19" xfId="0" applyNumberFormat="1" applyFont="1" applyFill="1" applyBorder="1" applyAlignment="1">
      <alignment horizontal="center" vertical="center" wrapText="1"/>
    </xf>
    <xf numFmtId="4" fontId="23" fillId="12" borderId="19" xfId="114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4" fontId="2" fillId="0" borderId="19" xfId="107" applyNumberFormat="1" applyFont="1" applyFill="1" applyBorder="1" applyAlignment="1">
      <alignment horizontal="center" vertical="center" wrapText="1"/>
    </xf>
    <xf numFmtId="4" fontId="27" fillId="55" borderId="24" xfId="114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vertical="center" wrapText="1"/>
    </xf>
    <xf numFmtId="4" fontId="2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3" fillId="0" borderId="0" xfId="0" applyNumberFormat="1" applyFont="1" applyFill="1" applyAlignment="1">
      <alignment vertical="center" wrapText="1"/>
    </xf>
    <xf numFmtId="0" fontId="50" fillId="0" borderId="0" xfId="0" applyNumberFormat="1" applyFont="1" applyFill="1" applyAlignment="1">
      <alignment vertical="center" wrapText="1"/>
    </xf>
    <xf numFmtId="4" fontId="50" fillId="0" borderId="0" xfId="0" applyNumberFormat="1" applyFont="1" applyFill="1" applyAlignment="1">
      <alignment vertical="center" wrapText="1"/>
    </xf>
    <xf numFmtId="0" fontId="51" fillId="0" borderId="0" xfId="0" applyNumberFormat="1" applyFont="1" applyFill="1" applyAlignment="1">
      <alignment wrapText="1"/>
    </xf>
    <xf numFmtId="4" fontId="51" fillId="0" borderId="0" xfId="0" applyNumberFormat="1" applyFont="1" applyFill="1" applyAlignment="1">
      <alignment wrapText="1"/>
    </xf>
    <xf numFmtId="0" fontId="27" fillId="0" borderId="0" xfId="0" applyNumberFormat="1" applyFont="1" applyFill="1" applyBorder="1" applyAlignment="1">
      <alignment horizont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 wrapText="1"/>
    </xf>
    <xf numFmtId="4" fontId="27" fillId="12" borderId="19" xfId="0" applyNumberFormat="1" applyFont="1" applyFill="1" applyBorder="1" applyAlignment="1">
      <alignment horizontal="center" vertical="center" wrapText="1"/>
    </xf>
    <xf numFmtId="4" fontId="27" fillId="12" borderId="19" xfId="114" applyNumberFormat="1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Percent" xfId="56"/>
    <cellStyle name="Акцент1" xfId="57"/>
    <cellStyle name="Акцент1 2" xfId="58"/>
    <cellStyle name="Акцент2" xfId="59"/>
    <cellStyle name="Акцент2 2" xfId="60"/>
    <cellStyle name="Акцент3" xfId="61"/>
    <cellStyle name="Акцент3 2" xfId="62"/>
    <cellStyle name="Акцент4" xfId="63"/>
    <cellStyle name="Акцент4 2" xfId="64"/>
    <cellStyle name="Акцент5" xfId="65"/>
    <cellStyle name="Акцент5 2" xfId="66"/>
    <cellStyle name="Акцент6" xfId="67"/>
    <cellStyle name="Акцент6 2" xfId="68"/>
    <cellStyle name="Ввод " xfId="69"/>
    <cellStyle name="Ввод  2" xfId="70"/>
    <cellStyle name="Вывод" xfId="71"/>
    <cellStyle name="Вывод 2" xfId="72"/>
    <cellStyle name="Вычисление" xfId="73"/>
    <cellStyle name="Вычисление 2" xfId="74"/>
    <cellStyle name="Currency" xfId="75"/>
    <cellStyle name="Currency [0]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2" xfId="93"/>
    <cellStyle name="Обычный 2 2" xfId="94"/>
    <cellStyle name="Обычный 3" xfId="95"/>
    <cellStyle name="Обычный 3 2" xfId="96"/>
    <cellStyle name="Обычный 4" xfId="97"/>
    <cellStyle name="Обычный 5" xfId="98"/>
    <cellStyle name="Обычный 6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Процентный 2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Финансовый 2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77;&#1088;&#1072;&#1090;&#1080;&#1074;&#1085;&#1099;&#1081;%20&#1086;&#1090;&#1095;&#1077;&#1090;%20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 макросов"/>
      <sheetName val="Инструкция"/>
      <sheetName val="январь"/>
      <sheetName val="февраль"/>
      <sheetName val="март"/>
      <sheetName val="ЗП-соц_1кв."/>
      <sheetName val="апрель"/>
      <sheetName val="май"/>
      <sheetName val="июнь"/>
      <sheetName val="ЗП-соц_2кв."/>
      <sheetName val="июль"/>
      <sheetName val="август"/>
      <sheetName val="сентябрь"/>
      <sheetName val="ЗП-соц_3кв."/>
      <sheetName val="октябрь"/>
      <sheetName val="ноябрь"/>
      <sheetName val="декабрь"/>
      <sheetName val="ЗП-соц_4кв."/>
      <sheetName val="разбор"/>
      <sheetName val="Проверка"/>
      <sheetName val="спис"/>
    </sheetNames>
    <sheetDataSet>
      <sheetData sheetId="20">
        <row r="2">
          <cell r="A2" t="str">
            <v>ЛОГБУ "Будогощский ПНИ"</v>
          </cell>
        </row>
        <row r="3">
          <cell r="A3" t="str">
            <v>ЛОГБУ "Вознесенский ДИ"</v>
          </cell>
        </row>
        <row r="4">
          <cell r="A4" t="str">
            <v>ЛОГБУ "Волосовский ПНИ"</v>
          </cell>
        </row>
        <row r="5">
          <cell r="A5" t="str">
            <v>ЛОГБУ "Волховский ПНИ"</v>
          </cell>
        </row>
        <row r="6">
          <cell r="A6" t="str">
            <v>ЛОГБУ "Всеволожский ДИ"</v>
          </cell>
        </row>
        <row r="7">
          <cell r="A7" t="str">
            <v>ЛОГБУ "Гатчинский ПНИ"</v>
          </cell>
        </row>
        <row r="8">
          <cell r="A8" t="str">
            <v>ЛОГБУ "Каменногорский ДИ"</v>
          </cell>
        </row>
        <row r="9">
          <cell r="A9" t="str">
            <v>ЛОГБУ "Кингисеппский ДИ"</v>
          </cell>
        </row>
        <row r="10">
          <cell r="A10" t="str">
            <v>ЛОГБУ "Кингисеппский ПНИ"</v>
          </cell>
        </row>
        <row r="11">
          <cell r="A11" t="str">
            <v>ЛОГБУ "Кировский ПНИ"</v>
          </cell>
        </row>
        <row r="12">
          <cell r="A12" t="str">
            <v>ЛОГБУ "Лодейнопольский специальный ДИ"</v>
          </cell>
        </row>
        <row r="13">
          <cell r="A13" t="str">
            <v>ЛОГБУ "Лужский ПНИ"</v>
          </cell>
        </row>
        <row r="14">
          <cell r="A14" t="str">
            <v>ЛОГБУ "ЛО МРЦ"</v>
          </cell>
        </row>
        <row r="15">
          <cell r="A15" t="str">
            <v>ЛОГБУ "Сланцевский ДИ"</v>
          </cell>
        </row>
        <row r="16">
          <cell r="A16" t="str">
            <v>ЛОГБУ "Сясьстройский ПНИ"</v>
          </cell>
        </row>
        <row r="17">
          <cell r="A17" t="str">
            <v>ЛОГБУ "Тихвинский ДИ"</v>
          </cell>
        </row>
        <row r="18">
          <cell r="A18" t="str">
            <v>ЛОГБУ "ГЦ"</v>
          </cell>
        </row>
        <row r="19">
          <cell r="A19" t="str">
            <v>ВСЕГО ГУ</v>
          </cell>
        </row>
        <row r="20">
          <cell r="A20" t="str">
            <v>ЛОГАУ "Бокситогорский КЦСОН"</v>
          </cell>
        </row>
        <row r="21">
          <cell r="A21" t="str">
            <v>ЛОГБУ "Волосовский комплексный центр социального обслуживания населения "Берегиня"</v>
          </cell>
        </row>
        <row r="22">
          <cell r="A22" t="str">
            <v>ЛОГБУ "Волховский КЦСОН "Береника"</v>
          </cell>
        </row>
        <row r="23">
          <cell r="A23" t="str">
            <v>ЛОГАУ "Всеволожский КЦСОН"</v>
          </cell>
        </row>
        <row r="24">
          <cell r="A24" t="str">
            <v>ЛОГБУ "Выборгский КЦСОН "Добро пожаловать!"</v>
          </cell>
        </row>
        <row r="25">
          <cell r="A25" t="str">
            <v>ЛОГБУ "Выборгский КЦСОН"</v>
          </cell>
        </row>
        <row r="26">
          <cell r="A26" t="str">
            <v>ЛОГБУ "Гатчинский КЦСОН "Дарина"</v>
          </cell>
        </row>
        <row r="27">
          <cell r="A27" t="str">
            <v>ЛОГБУ "Кингисеппский СРЦ"</v>
          </cell>
        </row>
        <row r="28">
          <cell r="A28" t="str">
            <v>ЛОГАУ "Кингисеппский ЦСО"</v>
          </cell>
        </row>
        <row r="29">
          <cell r="A29" t="str">
            <v>ЛОГБУ "Киришский КЦСОН"</v>
          </cell>
        </row>
        <row r="30">
          <cell r="A30" t="str">
            <v>ЛОГАУ "Кировский КЦСОН" </v>
          </cell>
        </row>
        <row r="31">
          <cell r="A31" t="str">
            <v>ЛОГБУ "Лодейнопольский ЦСОН "Возрождение"</v>
          </cell>
        </row>
        <row r="32">
          <cell r="A32" t="str">
            <v>ЛОГБУ "Ломоносовский
 КЦСОН "Надежда""</v>
          </cell>
        </row>
        <row r="33">
          <cell r="A33" t="str">
            <v>ЛОГАУ "Лужский КЦСОН"</v>
          </cell>
        </row>
        <row r="34">
          <cell r="A34" t="str">
            <v>ЛОГБУ СРЦН "Семья" Подпорожский</v>
          </cell>
        </row>
        <row r="35">
          <cell r="A35" t="str">
            <v>ЛОГБУ  "Приозерский комплексный центр социального обслуживания населения"</v>
          </cell>
        </row>
        <row r="36">
          <cell r="A36" t="str">
            <v>ЛОГБУ «Сланцевский ЦСОН «Мечта»</v>
          </cell>
        </row>
        <row r="37">
          <cell r="A37" t="str">
            <v>ЛОГБУ "Сланцевский ЦСО "Надежда"</v>
          </cell>
        </row>
        <row r="38">
          <cell r="A38" t="str">
            <v>ЛОГАУ КЦСОН  Сосновый Бор </v>
          </cell>
        </row>
        <row r="39">
          <cell r="A39" t="str">
            <v>ЛОГБУ "Тихвинский КЦСОН"</v>
          </cell>
        </row>
        <row r="40">
          <cell r="A40" t="str">
            <v>ЛОГБУ "Тосненский СРЦН "Дельфиненок"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53"/>
  <sheetViews>
    <sheetView tabSelected="1" zoomScale="90" zoomScaleNormal="90" zoomScalePageLayoutView="0" workbookViewId="0" topLeftCell="C1">
      <pane ySplit="3" topLeftCell="A35" activePane="bottomLeft" state="frozen"/>
      <selection pane="topLeft" activeCell="A1" sqref="A1"/>
      <selection pane="bottomLeft" activeCell="AA57" sqref="AA57"/>
    </sheetView>
  </sheetViews>
  <sheetFormatPr defaultColWidth="9.140625" defaultRowHeight="15"/>
  <cols>
    <col min="1" max="1" width="34.28125" style="35" customWidth="1"/>
    <col min="2" max="2" width="20.140625" style="37" customWidth="1"/>
    <col min="3" max="3" width="21.140625" style="56" customWidth="1"/>
    <col min="4" max="4" width="17.57421875" style="37" customWidth="1"/>
    <col min="5" max="5" width="13.00390625" style="37" customWidth="1"/>
    <col min="6" max="6" width="17.8515625" style="54" customWidth="1"/>
    <col min="7" max="7" width="12.28125" style="37" customWidth="1"/>
    <col min="8" max="8" width="14.140625" style="37" customWidth="1"/>
    <col min="9" max="9" width="15.8515625" style="37" customWidth="1"/>
    <col min="10" max="10" width="13.00390625" style="37" customWidth="1"/>
    <col min="11" max="16384" width="9.140625" style="39" customWidth="1"/>
  </cols>
  <sheetData>
    <row r="1" spans="1:11" ht="22.5" customHeight="1">
      <c r="A1" s="102" t="s">
        <v>40</v>
      </c>
      <c r="B1" s="102"/>
      <c r="C1" s="102"/>
      <c r="D1" s="102"/>
      <c r="E1" s="102"/>
      <c r="F1" s="102"/>
      <c r="G1" s="102"/>
      <c r="H1" s="102"/>
      <c r="I1" s="102"/>
      <c r="J1" s="37" t="s">
        <v>64</v>
      </c>
      <c r="K1" s="38">
        <f>VLOOKUP(month,месяцы!$A$1:$B$12,2,FALSE)</f>
        <v>12</v>
      </c>
    </row>
    <row r="2" spans="1:10" ht="19.5" customHeight="1">
      <c r="A2" s="103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3"/>
      <c r="C2" s="103"/>
      <c r="D2" s="103"/>
      <c r="E2" s="103"/>
      <c r="F2" s="103"/>
      <c r="G2" s="40"/>
      <c r="H2" s="41"/>
      <c r="I2" s="42">
        <v>50400</v>
      </c>
      <c r="J2" s="37">
        <v>2023</v>
      </c>
    </row>
    <row r="3" spans="1:10" ht="113.25" customHeight="1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(декабрь)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44</v>
      </c>
    </row>
    <row r="4" spans="1:11" ht="16.5">
      <c r="A4" s="43" t="s">
        <v>2</v>
      </c>
      <c r="B4" s="69">
        <v>2.299999999999997</v>
      </c>
      <c r="C4" s="70">
        <v>3.4</v>
      </c>
      <c r="D4" s="71">
        <f>_xlfn.IFERROR(G4/B4*1000,0)</f>
        <v>150956.52173913055</v>
      </c>
      <c r="E4" s="71">
        <f>_xlfn.IFERROR(I4/C4/$K$1*1000,0)</f>
        <v>101357.84313725491</v>
      </c>
      <c r="F4" s="77">
        <f>_xlfn.IFERROR(E4/$I$2*100,0)</f>
        <v>201.1068316215375</v>
      </c>
      <c r="G4" s="70">
        <v>347.1999999999998</v>
      </c>
      <c r="H4" s="70">
        <v>154</v>
      </c>
      <c r="I4" s="72">
        <v>4135.4</v>
      </c>
      <c r="J4" s="72">
        <v>154</v>
      </c>
      <c r="K4" s="45"/>
    </row>
    <row r="5" spans="1:11" ht="16.5">
      <c r="A5" s="43" t="s">
        <v>3</v>
      </c>
      <c r="B5" s="69">
        <v>0</v>
      </c>
      <c r="C5" s="70"/>
      <c r="D5" s="71">
        <f aca="true" t="shared" si="0" ref="D5:D20">_xlfn.IFERROR(G5/B5*1000,0)</f>
        <v>0</v>
      </c>
      <c r="E5" s="71">
        <f aca="true" t="shared" si="1" ref="E5:E20">_xlfn.IFERROR(I5/C5/$K$1*1000,0)</f>
        <v>0</v>
      </c>
      <c r="F5" s="77">
        <f aca="true" t="shared" si="2" ref="F5:F20">_xlfn.IFERROR(E5/$I$2*100,0)</f>
        <v>0</v>
      </c>
      <c r="G5" s="70">
        <v>0</v>
      </c>
      <c r="H5" s="70">
        <v>0</v>
      </c>
      <c r="I5" s="72"/>
      <c r="J5" s="72"/>
      <c r="K5" s="45"/>
    </row>
    <row r="6" spans="1:11" ht="16.5">
      <c r="A6" s="43" t="s">
        <v>4</v>
      </c>
      <c r="B6" s="69">
        <v>1.8599999999999994</v>
      </c>
      <c r="C6" s="70">
        <v>1.145</v>
      </c>
      <c r="D6" s="71">
        <f t="shared" si="0"/>
        <v>118118.2795698924</v>
      </c>
      <c r="E6" s="71">
        <f t="shared" si="1"/>
        <v>103209.60698689954</v>
      </c>
      <c r="F6" s="77">
        <f t="shared" si="2"/>
        <v>204.78096624384827</v>
      </c>
      <c r="G6" s="70">
        <v>219.69999999999982</v>
      </c>
      <c r="H6" s="70">
        <v>0</v>
      </c>
      <c r="I6" s="72">
        <v>1418.1</v>
      </c>
      <c r="J6" s="72"/>
      <c r="K6" s="45"/>
    </row>
    <row r="7" spans="1:11" ht="16.5">
      <c r="A7" s="43" t="s">
        <v>6</v>
      </c>
      <c r="B7" s="69">
        <v>2</v>
      </c>
      <c r="C7" s="70">
        <v>2</v>
      </c>
      <c r="D7" s="71">
        <f t="shared" si="0"/>
        <v>110500</v>
      </c>
      <c r="E7" s="71">
        <f t="shared" si="1"/>
        <v>102345.83333333334</v>
      </c>
      <c r="F7" s="77">
        <f t="shared" si="2"/>
        <v>203.06712962962962</v>
      </c>
      <c r="G7" s="70">
        <v>221</v>
      </c>
      <c r="H7" s="70">
        <v>0</v>
      </c>
      <c r="I7" s="72">
        <v>2456.3</v>
      </c>
      <c r="J7" s="72"/>
      <c r="K7" s="45"/>
    </row>
    <row r="8" spans="1:11" ht="16.5">
      <c r="A8" s="43" t="s">
        <v>7</v>
      </c>
      <c r="B8" s="72">
        <v>1.004900000000001</v>
      </c>
      <c r="C8" s="70">
        <v>0.9587</v>
      </c>
      <c r="D8" s="71">
        <f t="shared" si="0"/>
        <v>100308.4884068065</v>
      </c>
      <c r="E8" s="71">
        <f t="shared" si="1"/>
        <v>115129.86335662878</v>
      </c>
      <c r="F8" s="77">
        <f t="shared" si="2"/>
        <v>228.43226856473962</v>
      </c>
      <c r="G8" s="70">
        <v>100.79999999999995</v>
      </c>
      <c r="H8" s="70">
        <v>7.530000000000001</v>
      </c>
      <c r="I8" s="72">
        <v>1324.5</v>
      </c>
      <c r="J8" s="72">
        <v>50.93</v>
      </c>
      <c r="K8" s="45"/>
    </row>
    <row r="9" spans="1:11" s="46" customFormat="1" ht="16.5">
      <c r="A9" s="43" t="s">
        <v>8</v>
      </c>
      <c r="B9" s="72">
        <v>6.001999999999995</v>
      </c>
      <c r="C9" s="70">
        <v>5.925</v>
      </c>
      <c r="D9" s="71">
        <f t="shared" si="0"/>
        <v>106481.17294235268</v>
      </c>
      <c r="E9" s="71">
        <f t="shared" si="1"/>
        <v>101140.64697609002</v>
      </c>
      <c r="F9" s="77">
        <f t="shared" si="2"/>
        <v>200.67588685732147</v>
      </c>
      <c r="G9" s="70">
        <v>639.1000000000004</v>
      </c>
      <c r="H9" s="70">
        <v>96.57</v>
      </c>
      <c r="I9" s="72">
        <v>7191.1</v>
      </c>
      <c r="J9" s="72">
        <v>96.57</v>
      </c>
      <c r="K9" s="45"/>
    </row>
    <row r="10" spans="1:11" ht="16.5">
      <c r="A10" s="43" t="s">
        <v>9</v>
      </c>
      <c r="B10" s="72">
        <v>0.6400000000000006</v>
      </c>
      <c r="C10" s="70">
        <v>0.97</v>
      </c>
      <c r="D10" s="71">
        <f t="shared" si="0"/>
        <v>174843.75</v>
      </c>
      <c r="E10" s="71">
        <f t="shared" si="1"/>
        <v>101022.33676975947</v>
      </c>
      <c r="F10" s="77">
        <f t="shared" si="2"/>
        <v>200.4411443844434</v>
      </c>
      <c r="G10" s="70">
        <v>111.90000000000009</v>
      </c>
      <c r="H10" s="70">
        <v>2.5</v>
      </c>
      <c r="I10" s="72">
        <v>1175.9</v>
      </c>
      <c r="J10" s="72">
        <v>29.3</v>
      </c>
      <c r="K10" s="45"/>
    </row>
    <row r="11" spans="1:11" ht="16.5">
      <c r="A11" s="43" t="s">
        <v>10</v>
      </c>
      <c r="B11" s="72">
        <v>0.9530000000000012</v>
      </c>
      <c r="C11" s="70">
        <v>0.876</v>
      </c>
      <c r="D11" s="71">
        <f t="shared" si="0"/>
        <v>113116.4742917102</v>
      </c>
      <c r="E11" s="71">
        <f t="shared" si="1"/>
        <v>101845.50989345509</v>
      </c>
      <c r="F11" s="77">
        <f t="shared" si="2"/>
        <v>202.07442439177598</v>
      </c>
      <c r="G11" s="70">
        <v>107.79999999999995</v>
      </c>
      <c r="H11" s="70">
        <v>0</v>
      </c>
      <c r="I11" s="72">
        <v>1070.6</v>
      </c>
      <c r="J11" s="72"/>
      <c r="K11" s="45"/>
    </row>
    <row r="12" spans="1:11" s="46" customFormat="1" ht="16.5">
      <c r="A12" s="34" t="s">
        <v>11</v>
      </c>
      <c r="B12" s="73">
        <v>1.5</v>
      </c>
      <c r="C12" s="70">
        <v>1.5</v>
      </c>
      <c r="D12" s="71">
        <f t="shared" si="0"/>
        <v>122199.99999999997</v>
      </c>
      <c r="E12" s="71">
        <f t="shared" si="1"/>
        <v>100805.55555555556</v>
      </c>
      <c r="F12" s="77">
        <f t="shared" si="2"/>
        <v>200.0110229276896</v>
      </c>
      <c r="G12" s="70">
        <v>183.29999999999995</v>
      </c>
      <c r="H12" s="70">
        <v>0</v>
      </c>
      <c r="I12" s="72">
        <v>1814.5</v>
      </c>
      <c r="J12" s="72"/>
      <c r="K12" s="45"/>
    </row>
    <row r="13" spans="1:11" s="47" customFormat="1" ht="16.5">
      <c r="A13" s="43" t="s">
        <v>12</v>
      </c>
      <c r="B13" s="72">
        <v>4.5</v>
      </c>
      <c r="C13" s="70">
        <v>4.5</v>
      </c>
      <c r="D13" s="71">
        <f t="shared" si="0"/>
        <v>128488.88888888885</v>
      </c>
      <c r="E13" s="71">
        <f t="shared" si="1"/>
        <v>102470.37037037036</v>
      </c>
      <c r="F13" s="77">
        <f t="shared" si="2"/>
        <v>203.31422692533803</v>
      </c>
      <c r="G13" s="70">
        <v>578.1999999999998</v>
      </c>
      <c r="H13" s="70">
        <v>45.79999999999998</v>
      </c>
      <c r="I13" s="72">
        <v>5533.4</v>
      </c>
      <c r="J13" s="72">
        <v>179.6</v>
      </c>
      <c r="K13" s="45"/>
    </row>
    <row r="14" spans="1:11" s="46" customFormat="1" ht="31.5" customHeight="1">
      <c r="A14" s="34" t="s">
        <v>13</v>
      </c>
      <c r="B14" s="73">
        <v>3.9990000000000094</v>
      </c>
      <c r="C14" s="70">
        <v>3.9165</v>
      </c>
      <c r="D14" s="71">
        <f>_xlfn.IFERROR(G14/B14*1000,0)</f>
        <v>100750.18754688662</v>
      </c>
      <c r="E14" s="71">
        <f t="shared" si="1"/>
        <v>100808.54504446997</v>
      </c>
      <c r="F14" s="77">
        <f t="shared" si="2"/>
        <v>200.01695445331342</v>
      </c>
      <c r="G14" s="70">
        <v>402.90000000000055</v>
      </c>
      <c r="H14" s="70">
        <v>0</v>
      </c>
      <c r="I14" s="72">
        <v>4737.8</v>
      </c>
      <c r="J14" s="72"/>
      <c r="K14" s="45"/>
    </row>
    <row r="15" spans="1:11" s="46" customFormat="1" ht="16.5">
      <c r="A15" s="43" t="s">
        <v>14</v>
      </c>
      <c r="B15" s="72">
        <v>2</v>
      </c>
      <c r="C15" s="70">
        <v>2</v>
      </c>
      <c r="D15" s="71">
        <f t="shared" si="0"/>
        <v>128099.99999999991</v>
      </c>
      <c r="E15" s="71">
        <f t="shared" si="1"/>
        <v>100800</v>
      </c>
      <c r="F15" s="77">
        <f t="shared" si="2"/>
        <v>200</v>
      </c>
      <c r="G15" s="70">
        <v>256.1999999999998</v>
      </c>
      <c r="H15" s="70">
        <v>0</v>
      </c>
      <c r="I15" s="72">
        <v>2419.2</v>
      </c>
      <c r="J15" s="72"/>
      <c r="K15" s="45"/>
    </row>
    <row r="16" spans="1:11" s="46" customFormat="1" ht="16.5">
      <c r="A16" s="5" t="s">
        <v>65</v>
      </c>
      <c r="B16" s="72">
        <v>5.599999999999994</v>
      </c>
      <c r="C16" s="70">
        <v>4.5</v>
      </c>
      <c r="D16" s="71">
        <f t="shared" si="0"/>
        <v>100803.57142857154</v>
      </c>
      <c r="E16" s="71">
        <f t="shared" si="1"/>
        <v>100801.85185185185</v>
      </c>
      <c r="F16" s="77">
        <f t="shared" si="2"/>
        <v>200.00367430922984</v>
      </c>
      <c r="G16" s="70">
        <v>564.5</v>
      </c>
      <c r="H16" s="70">
        <v>0</v>
      </c>
      <c r="I16" s="72">
        <v>5443.3</v>
      </c>
      <c r="J16" s="72"/>
      <c r="K16" s="45"/>
    </row>
    <row r="17" spans="1:11" s="46" customFormat="1" ht="16.5">
      <c r="A17" s="43" t="s">
        <v>66</v>
      </c>
      <c r="B17" s="72">
        <v>1.0030000000000001</v>
      </c>
      <c r="C17" s="70">
        <v>0.75</v>
      </c>
      <c r="D17" s="71">
        <f t="shared" si="0"/>
        <v>100797.60717846462</v>
      </c>
      <c r="E17" s="71">
        <f t="shared" si="1"/>
        <v>100800.00000000001</v>
      </c>
      <c r="F17" s="77">
        <f t="shared" si="2"/>
        <v>200.00000000000006</v>
      </c>
      <c r="G17" s="70">
        <v>101.10000000000002</v>
      </c>
      <c r="H17" s="70">
        <v>0</v>
      </c>
      <c r="I17" s="72">
        <v>907.2</v>
      </c>
      <c r="J17" s="72">
        <v>3.2</v>
      </c>
      <c r="K17" s="45"/>
    </row>
    <row r="18" spans="1:11" ht="16.5">
      <c r="A18" s="43" t="s">
        <v>16</v>
      </c>
      <c r="B18" s="72">
        <v>0.75</v>
      </c>
      <c r="C18" s="70">
        <v>0.75</v>
      </c>
      <c r="D18" s="71">
        <f t="shared" si="0"/>
        <v>100800.00000000003</v>
      </c>
      <c r="E18" s="71">
        <f t="shared" si="1"/>
        <v>100800.00000000001</v>
      </c>
      <c r="F18" s="77">
        <f t="shared" si="2"/>
        <v>200.00000000000006</v>
      </c>
      <c r="G18" s="70">
        <v>75.60000000000002</v>
      </c>
      <c r="H18" s="70">
        <v>2.7</v>
      </c>
      <c r="I18" s="72">
        <v>907.2</v>
      </c>
      <c r="J18" s="72">
        <v>2.7</v>
      </c>
      <c r="K18" s="45"/>
    </row>
    <row r="19" spans="1:11" ht="16.5">
      <c r="A19" s="43" t="s">
        <v>17</v>
      </c>
      <c r="B19" s="72">
        <v>0</v>
      </c>
      <c r="C19" s="70"/>
      <c r="D19" s="71">
        <f t="shared" si="0"/>
        <v>0</v>
      </c>
      <c r="E19" s="71">
        <f t="shared" si="1"/>
        <v>0</v>
      </c>
      <c r="F19" s="77">
        <f t="shared" si="2"/>
        <v>0</v>
      </c>
      <c r="G19" s="70">
        <v>0</v>
      </c>
      <c r="H19" s="70">
        <v>0</v>
      </c>
      <c r="I19" s="72"/>
      <c r="J19" s="72"/>
      <c r="K19" s="45"/>
    </row>
    <row r="20" spans="1:11" ht="16.5">
      <c r="A20" s="48" t="s">
        <v>67</v>
      </c>
      <c r="B20" s="74">
        <v>0</v>
      </c>
      <c r="C20" s="75"/>
      <c r="D20" s="78">
        <f t="shared" si="0"/>
        <v>0</v>
      </c>
      <c r="E20" s="71">
        <f t="shared" si="1"/>
        <v>0</v>
      </c>
      <c r="F20" s="77">
        <f t="shared" si="2"/>
        <v>0</v>
      </c>
      <c r="G20" s="75">
        <v>0</v>
      </c>
      <c r="H20" s="75">
        <v>0</v>
      </c>
      <c r="I20" s="74"/>
      <c r="J20" s="74"/>
      <c r="K20" s="45"/>
    </row>
    <row r="21" spans="1:11" s="59" customFormat="1" ht="16.5">
      <c r="A21" s="83" t="s">
        <v>45</v>
      </c>
      <c r="B21" s="68">
        <f>SUM(B4:B20)</f>
        <v>34.1119</v>
      </c>
      <c r="C21" s="68">
        <f>SUM(C4:C20)</f>
        <v>33.191199999999995</v>
      </c>
      <c r="D21" s="68">
        <f>_xlfn.IFERROR(G21/B21*1000,0)</f>
        <v>114602.23558347674</v>
      </c>
      <c r="E21" s="68">
        <f>_xlfn.IFERROR(I21/C21/$K$1*1000,0)</f>
        <v>101770.19812480417</v>
      </c>
      <c r="F21" s="82">
        <f>_xlfn.IFERROR(E21/$I$2*100,0)</f>
        <v>201.92499627937335</v>
      </c>
      <c r="G21" s="68">
        <f>SUM(G4:G20)</f>
        <v>3909.3</v>
      </c>
      <c r="H21" s="68">
        <f>SUM(H4:H20)</f>
        <v>309.09999999999997</v>
      </c>
      <c r="I21" s="68">
        <f>SUM(I4:I20)</f>
        <v>40534.5</v>
      </c>
      <c r="J21" s="68">
        <f>SUM(J4:J20)</f>
        <v>516.3000000000001</v>
      </c>
      <c r="K21" s="58"/>
    </row>
    <row r="22" spans="1:11" ht="31.5">
      <c r="A22" s="84" t="s">
        <v>19</v>
      </c>
      <c r="B22" s="72">
        <v>0</v>
      </c>
      <c r="C22" s="70"/>
      <c r="D22" s="71">
        <f aca="true" t="shared" si="3" ref="D22:D41">_xlfn.IFERROR(G22/B22*1000,0)</f>
        <v>0</v>
      </c>
      <c r="E22" s="71">
        <f aca="true" t="shared" si="4" ref="E22:E42">_xlfn.IFERROR(I22/C22/$K$1*1000,0)</f>
        <v>0</v>
      </c>
      <c r="F22" s="77">
        <f aca="true" t="shared" si="5" ref="F22:F41">_xlfn.IFERROR(E22/$I$2*100,0)</f>
        <v>0</v>
      </c>
      <c r="G22" s="70">
        <v>0</v>
      </c>
      <c r="H22" s="70">
        <v>0</v>
      </c>
      <c r="I22" s="70"/>
      <c r="J22" s="72"/>
      <c r="K22" s="45"/>
    </row>
    <row r="23" spans="1:11" ht="31.5">
      <c r="A23" s="84" t="s">
        <v>68</v>
      </c>
      <c r="B23" s="72">
        <v>0</v>
      </c>
      <c r="C23" s="70"/>
      <c r="D23" s="71">
        <f t="shared" si="3"/>
        <v>0</v>
      </c>
      <c r="E23" s="71">
        <f t="shared" si="4"/>
        <v>0</v>
      </c>
      <c r="F23" s="77">
        <f t="shared" si="5"/>
        <v>0</v>
      </c>
      <c r="G23" s="70">
        <v>0</v>
      </c>
      <c r="H23" s="70">
        <v>0</v>
      </c>
      <c r="I23" s="70"/>
      <c r="J23" s="72"/>
      <c r="K23" s="45"/>
    </row>
    <row r="24" spans="1:11" ht="31.5">
      <c r="A24" s="84" t="s">
        <v>21</v>
      </c>
      <c r="B24" s="72">
        <v>1.25</v>
      </c>
      <c r="C24" s="70">
        <v>1.2445</v>
      </c>
      <c r="D24" s="71">
        <f t="shared" si="3"/>
        <v>110479.99999999993</v>
      </c>
      <c r="E24" s="71">
        <f t="shared" si="4"/>
        <v>102055.71179858042</v>
      </c>
      <c r="F24" s="77">
        <f t="shared" si="5"/>
        <v>202.49149166385004</v>
      </c>
      <c r="G24" s="70">
        <v>138.0999999999999</v>
      </c>
      <c r="H24" s="70">
        <v>0</v>
      </c>
      <c r="I24" s="70">
        <v>1524.1</v>
      </c>
      <c r="J24" s="72"/>
      <c r="K24" s="45"/>
    </row>
    <row r="25" spans="1:11" ht="16.5">
      <c r="A25" s="84" t="s">
        <v>22</v>
      </c>
      <c r="B25" s="72">
        <v>0</v>
      </c>
      <c r="C25" s="70"/>
      <c r="D25" s="71">
        <f t="shared" si="3"/>
        <v>0</v>
      </c>
      <c r="E25" s="71">
        <f t="shared" si="4"/>
        <v>0</v>
      </c>
      <c r="F25" s="77">
        <f t="shared" si="5"/>
        <v>0</v>
      </c>
      <c r="G25" s="70">
        <v>0</v>
      </c>
      <c r="H25" s="70">
        <v>0</v>
      </c>
      <c r="I25" s="70"/>
      <c r="J25" s="72"/>
      <c r="K25" s="45"/>
    </row>
    <row r="26" spans="1:11" ht="31.5">
      <c r="A26" s="84" t="s">
        <v>23</v>
      </c>
      <c r="B26" s="72">
        <v>0</v>
      </c>
      <c r="C26" s="70"/>
      <c r="D26" s="71">
        <f t="shared" si="3"/>
        <v>0</v>
      </c>
      <c r="E26" s="71">
        <f t="shared" si="4"/>
        <v>0</v>
      </c>
      <c r="F26" s="77">
        <f t="shared" si="5"/>
        <v>0</v>
      </c>
      <c r="G26" s="70">
        <v>0</v>
      </c>
      <c r="H26" s="70">
        <v>0</v>
      </c>
      <c r="I26" s="70"/>
      <c r="J26" s="72"/>
      <c r="K26" s="45"/>
    </row>
    <row r="27" spans="1:11" ht="16.5">
      <c r="A27" s="84" t="s">
        <v>24</v>
      </c>
      <c r="B27" s="72">
        <v>0</v>
      </c>
      <c r="C27" s="70"/>
      <c r="D27" s="71">
        <f t="shared" si="3"/>
        <v>0</v>
      </c>
      <c r="E27" s="71">
        <f t="shared" si="4"/>
        <v>0</v>
      </c>
      <c r="F27" s="77">
        <f t="shared" si="5"/>
        <v>0</v>
      </c>
      <c r="G27" s="70">
        <v>0</v>
      </c>
      <c r="H27" s="70">
        <v>0</v>
      </c>
      <c r="I27" s="70"/>
      <c r="J27" s="72"/>
      <c r="K27" s="45"/>
    </row>
    <row r="28" spans="1:11" ht="31.5">
      <c r="A28" s="84" t="s">
        <v>69</v>
      </c>
      <c r="B28" s="76">
        <v>1.5035999999999987</v>
      </c>
      <c r="C28" s="70">
        <v>1.5828</v>
      </c>
      <c r="D28" s="71">
        <f t="shared" si="3"/>
        <v>109510.50811386021</v>
      </c>
      <c r="E28" s="71">
        <f t="shared" si="4"/>
        <v>101600.53912896977</v>
      </c>
      <c r="F28" s="77">
        <f t="shared" si="5"/>
        <v>201.58837128763844</v>
      </c>
      <c r="G28" s="70">
        <v>164.66000000000008</v>
      </c>
      <c r="H28" s="70">
        <v>0</v>
      </c>
      <c r="I28" s="70">
        <v>1929.76</v>
      </c>
      <c r="J28" s="72"/>
      <c r="K28" s="45"/>
    </row>
    <row r="29" spans="1:11" ht="20.25" customHeight="1">
      <c r="A29" s="84" t="s">
        <v>26</v>
      </c>
      <c r="B29" s="76">
        <v>0</v>
      </c>
      <c r="C29" s="70">
        <v>0</v>
      </c>
      <c r="D29" s="71">
        <f t="shared" si="3"/>
        <v>0</v>
      </c>
      <c r="E29" s="71">
        <f t="shared" si="4"/>
        <v>0</v>
      </c>
      <c r="F29" s="77">
        <f t="shared" si="5"/>
        <v>0</v>
      </c>
      <c r="G29" s="70">
        <v>0</v>
      </c>
      <c r="H29" s="70">
        <v>0</v>
      </c>
      <c r="I29" s="70">
        <v>0</v>
      </c>
      <c r="J29" s="72">
        <v>0</v>
      </c>
      <c r="K29" s="45"/>
    </row>
    <row r="30" spans="1:11" ht="16.5">
      <c r="A30" s="84" t="s">
        <v>27</v>
      </c>
      <c r="B30" s="72">
        <v>0</v>
      </c>
      <c r="C30" s="70"/>
      <c r="D30" s="71">
        <f t="shared" si="3"/>
        <v>0</v>
      </c>
      <c r="E30" s="71">
        <f t="shared" si="4"/>
        <v>0</v>
      </c>
      <c r="F30" s="77">
        <f t="shared" si="5"/>
        <v>0</v>
      </c>
      <c r="G30" s="70">
        <v>0</v>
      </c>
      <c r="H30" s="70">
        <v>0</v>
      </c>
      <c r="I30" s="70"/>
      <c r="J30" s="72"/>
      <c r="K30" s="45"/>
    </row>
    <row r="31" spans="1:11" ht="16.5">
      <c r="A31" s="85" t="s">
        <v>28</v>
      </c>
      <c r="B31" s="76">
        <v>0</v>
      </c>
      <c r="C31" s="70"/>
      <c r="D31" s="71">
        <f t="shared" si="3"/>
        <v>0</v>
      </c>
      <c r="E31" s="71">
        <f t="shared" si="4"/>
        <v>0</v>
      </c>
      <c r="F31" s="77">
        <f t="shared" si="5"/>
        <v>0</v>
      </c>
      <c r="G31" s="70">
        <v>0</v>
      </c>
      <c r="H31" s="70">
        <v>0</v>
      </c>
      <c r="I31" s="70"/>
      <c r="J31" s="72"/>
      <c r="K31" s="45"/>
    </row>
    <row r="32" spans="1:11" ht="16.5">
      <c r="A32" s="84" t="s">
        <v>29</v>
      </c>
      <c r="B32" s="72">
        <v>0</v>
      </c>
      <c r="C32" s="70"/>
      <c r="D32" s="71">
        <f t="shared" si="3"/>
        <v>0</v>
      </c>
      <c r="E32" s="71">
        <f t="shared" si="4"/>
        <v>0</v>
      </c>
      <c r="F32" s="77">
        <f t="shared" si="5"/>
        <v>0</v>
      </c>
      <c r="G32" s="70">
        <v>0</v>
      </c>
      <c r="H32" s="70">
        <v>0</v>
      </c>
      <c r="I32" s="70"/>
      <c r="J32" s="72"/>
      <c r="K32" s="45"/>
    </row>
    <row r="33" spans="1:11" ht="31.5">
      <c r="A33" s="84" t="s">
        <v>30</v>
      </c>
      <c r="B33" s="76">
        <v>0</v>
      </c>
      <c r="C33" s="70"/>
      <c r="D33" s="71">
        <f t="shared" si="3"/>
        <v>0</v>
      </c>
      <c r="E33" s="71">
        <f t="shared" si="4"/>
        <v>0</v>
      </c>
      <c r="F33" s="77">
        <f t="shared" si="5"/>
        <v>0</v>
      </c>
      <c r="G33" s="70">
        <v>0</v>
      </c>
      <c r="H33" s="70">
        <v>0</v>
      </c>
      <c r="I33" s="70"/>
      <c r="J33" s="72"/>
      <c r="K33" s="45"/>
    </row>
    <row r="34" spans="1:11" ht="31.5">
      <c r="A34" s="84" t="s">
        <v>70</v>
      </c>
      <c r="B34" s="72">
        <v>0</v>
      </c>
      <c r="C34" s="70"/>
      <c r="D34" s="71">
        <f t="shared" si="3"/>
        <v>0</v>
      </c>
      <c r="E34" s="71">
        <f t="shared" si="4"/>
        <v>0</v>
      </c>
      <c r="F34" s="77">
        <f t="shared" si="5"/>
        <v>0</v>
      </c>
      <c r="G34" s="70">
        <v>0</v>
      </c>
      <c r="H34" s="70">
        <v>0</v>
      </c>
      <c r="I34" s="70"/>
      <c r="J34" s="72"/>
      <c r="K34" s="45"/>
    </row>
    <row r="35" spans="1:11" ht="16.5">
      <c r="A35" s="84" t="s">
        <v>32</v>
      </c>
      <c r="B35" s="72">
        <v>0</v>
      </c>
      <c r="C35" s="70"/>
      <c r="D35" s="71">
        <f t="shared" si="3"/>
        <v>0</v>
      </c>
      <c r="E35" s="71">
        <f t="shared" si="4"/>
        <v>0</v>
      </c>
      <c r="F35" s="77">
        <f t="shared" si="5"/>
        <v>0</v>
      </c>
      <c r="G35" s="70">
        <v>0</v>
      </c>
      <c r="H35" s="70">
        <v>0</v>
      </c>
      <c r="I35" s="70"/>
      <c r="J35" s="72"/>
      <c r="K35" s="45"/>
    </row>
    <row r="36" spans="1:11" ht="31.5">
      <c r="A36" s="84" t="s">
        <v>71</v>
      </c>
      <c r="B36" s="72">
        <v>0.45999999999999996</v>
      </c>
      <c r="C36" s="70">
        <v>0.46</v>
      </c>
      <c r="D36" s="71">
        <f t="shared" si="3"/>
        <v>107391.30434782605</v>
      </c>
      <c r="E36" s="71">
        <f t="shared" si="4"/>
        <v>99003.62318840579</v>
      </c>
      <c r="F36" s="77">
        <f t="shared" si="5"/>
        <v>196.43576029445592</v>
      </c>
      <c r="G36" s="70">
        <v>49.39999999999998</v>
      </c>
      <c r="H36" s="70">
        <v>0</v>
      </c>
      <c r="I36" s="70">
        <v>546.5</v>
      </c>
      <c r="J36" s="72"/>
      <c r="K36" s="45"/>
    </row>
    <row r="37" spans="1:11" ht="16.5">
      <c r="A37" s="84" t="s">
        <v>72</v>
      </c>
      <c r="B37" s="76">
        <v>0</v>
      </c>
      <c r="C37" s="70"/>
      <c r="D37" s="71">
        <f t="shared" si="3"/>
        <v>0</v>
      </c>
      <c r="E37" s="71">
        <f t="shared" si="4"/>
        <v>0</v>
      </c>
      <c r="F37" s="77">
        <f t="shared" si="5"/>
        <v>0</v>
      </c>
      <c r="G37" s="70">
        <v>0</v>
      </c>
      <c r="H37" s="70">
        <v>0</v>
      </c>
      <c r="I37" s="70"/>
      <c r="J37" s="72"/>
      <c r="K37" s="45"/>
    </row>
    <row r="38" spans="1:11" ht="31.5">
      <c r="A38" s="84" t="s">
        <v>73</v>
      </c>
      <c r="B38" s="72">
        <v>1</v>
      </c>
      <c r="C38" s="70">
        <v>0.96975</v>
      </c>
      <c r="D38" s="71">
        <f t="shared" si="3"/>
        <v>100799.99999999996</v>
      </c>
      <c r="E38" s="71">
        <f t="shared" si="4"/>
        <v>100799.17504511472</v>
      </c>
      <c r="F38" s="77">
        <f t="shared" si="5"/>
        <v>199.99836318475144</v>
      </c>
      <c r="G38" s="70">
        <v>100.79999999999995</v>
      </c>
      <c r="H38" s="70">
        <v>0</v>
      </c>
      <c r="I38" s="70">
        <v>1173</v>
      </c>
      <c r="J38" s="72"/>
      <c r="K38" s="45"/>
    </row>
    <row r="39" spans="1:11" ht="31.5">
      <c r="A39" s="84" t="s">
        <v>36</v>
      </c>
      <c r="B39" s="72">
        <v>0</v>
      </c>
      <c r="C39" s="70"/>
      <c r="D39" s="71">
        <f t="shared" si="3"/>
        <v>0</v>
      </c>
      <c r="E39" s="71">
        <f t="shared" si="4"/>
        <v>0</v>
      </c>
      <c r="F39" s="77">
        <f t="shared" si="5"/>
        <v>0</v>
      </c>
      <c r="G39" s="70">
        <v>0</v>
      </c>
      <c r="H39" s="70">
        <v>0</v>
      </c>
      <c r="I39" s="70"/>
      <c r="J39" s="72"/>
      <c r="K39" s="45"/>
    </row>
    <row r="40" spans="1:11" ht="16.5">
      <c r="A40" s="84" t="s">
        <v>74</v>
      </c>
      <c r="B40" s="72">
        <v>1</v>
      </c>
      <c r="C40" s="70">
        <v>1</v>
      </c>
      <c r="D40" s="71">
        <f t="shared" si="3"/>
        <v>141690.00000000006</v>
      </c>
      <c r="E40" s="71">
        <f t="shared" si="4"/>
        <v>99708.33333333333</v>
      </c>
      <c r="F40" s="77">
        <f t="shared" si="5"/>
        <v>197.8339947089947</v>
      </c>
      <c r="G40" s="70">
        <v>141.69000000000005</v>
      </c>
      <c r="H40" s="70">
        <v>0</v>
      </c>
      <c r="I40" s="70">
        <v>1196.5</v>
      </c>
      <c r="J40" s="72"/>
      <c r="K40" s="45"/>
    </row>
    <row r="41" spans="1:11" ht="16.5">
      <c r="A41" s="84" t="s">
        <v>38</v>
      </c>
      <c r="B41" s="72">
        <v>1</v>
      </c>
      <c r="C41" s="70">
        <v>1</v>
      </c>
      <c r="D41" s="71">
        <f t="shared" si="3"/>
        <v>110400.00000000009</v>
      </c>
      <c r="E41" s="71">
        <f t="shared" si="4"/>
        <v>101600.00000000001</v>
      </c>
      <c r="F41" s="77">
        <f t="shared" si="5"/>
        <v>201.58730158730162</v>
      </c>
      <c r="G41" s="70">
        <v>110.40000000000009</v>
      </c>
      <c r="H41" s="70">
        <v>0</v>
      </c>
      <c r="I41" s="70">
        <v>1219.2</v>
      </c>
      <c r="J41" s="72"/>
      <c r="K41" s="45"/>
    </row>
    <row r="42" spans="1:11" ht="31.5">
      <c r="A42" s="86" t="s">
        <v>39</v>
      </c>
      <c r="B42" s="74">
        <v>0</v>
      </c>
      <c r="C42" s="75">
        <v>0.084</v>
      </c>
      <c r="D42" s="78">
        <f>_xlfn.IFERROR(G42/B42*1000,0)</f>
        <v>0</v>
      </c>
      <c r="E42" s="71">
        <f t="shared" si="4"/>
        <v>111210.31746031746</v>
      </c>
      <c r="F42" s="77">
        <f>_xlfn.IFERROR(E42/$I$2*100,0)</f>
        <v>220.65539178634418</v>
      </c>
      <c r="G42" s="75">
        <v>112.1</v>
      </c>
      <c r="H42" s="75">
        <v>0</v>
      </c>
      <c r="I42" s="75">
        <v>112.1</v>
      </c>
      <c r="J42" s="74"/>
      <c r="K42" s="45"/>
    </row>
    <row r="43" spans="1:11" s="59" customFormat="1" ht="16.5">
      <c r="A43" s="81" t="s">
        <v>46</v>
      </c>
      <c r="B43" s="68">
        <f>SUM(B22:B42)</f>
        <v>6.213599999999999</v>
      </c>
      <c r="C43" s="68">
        <f>SUM(C22:C42)</f>
        <v>6.34105</v>
      </c>
      <c r="D43" s="68">
        <f>_xlfn.IFERROR(G43/B43*1000,0)</f>
        <v>131509.91373760786</v>
      </c>
      <c r="E43" s="68">
        <f>_xlfn.IFERROR(I43/C43/$K$1*1000,0)</f>
        <v>101207.73899170221</v>
      </c>
      <c r="F43" s="82">
        <f>_xlfn.IFERROR(E43/$I$2*100,0)</f>
        <v>200.80900593591707</v>
      </c>
      <c r="G43" s="68">
        <f>SUM(G22:G42)</f>
        <v>817.1500000000001</v>
      </c>
      <c r="H43" s="68">
        <f>SUM(H22:H42)</f>
        <v>0</v>
      </c>
      <c r="I43" s="68">
        <f>SUM(I22:I42)</f>
        <v>7701.16</v>
      </c>
      <c r="J43" s="68">
        <f>SUM(J22:J42)</f>
        <v>0</v>
      </c>
      <c r="K43" s="58"/>
    </row>
    <row r="44" spans="1:11" s="59" customFormat="1" ht="16.5">
      <c r="A44" s="89" t="s">
        <v>87</v>
      </c>
      <c r="B44" s="74">
        <v>1</v>
      </c>
      <c r="C44" s="75">
        <v>0.7</v>
      </c>
      <c r="D44" s="71">
        <f>_xlfn.IFERROR(G44/B44*1000,0)</f>
        <v>120900</v>
      </c>
      <c r="E44" s="71">
        <f>_xlfn.IFERROR(I44/C44/3*1000,0)</f>
        <v>140380.95238095237</v>
      </c>
      <c r="F44" s="77">
        <f>_xlfn.IFERROR(E44/$I$2*100,0)</f>
        <v>278.5336356764928</v>
      </c>
      <c r="G44" s="75">
        <v>120.9</v>
      </c>
      <c r="H44" s="75">
        <v>25</v>
      </c>
      <c r="I44" s="75">
        <v>294.79999999999995</v>
      </c>
      <c r="J44" s="74">
        <v>25</v>
      </c>
      <c r="K44" s="58"/>
    </row>
    <row r="45" spans="1:11" s="59" customFormat="1" ht="16.5">
      <c r="A45" s="81" t="s">
        <v>47</v>
      </c>
      <c r="B45" s="68">
        <f>B21+B43+B44</f>
        <v>41.3255</v>
      </c>
      <c r="C45" s="68">
        <f>C21+C43+C44</f>
        <v>40.23225</v>
      </c>
      <c r="D45" s="68">
        <f>_xlfn.IFERROR(G45/B45*1000,0)</f>
        <v>117296.82641468344</v>
      </c>
      <c r="E45" s="68">
        <f>_xlfn.IFERROR((I43+I21+805.5)/(C43+C21+C44)/$K$1*1000,0)</f>
        <v>101579.28858896367</v>
      </c>
      <c r="F45" s="82">
        <f>_xlfn.IFERROR(E45/$I$2*100,0)</f>
        <v>201.54620751778504</v>
      </c>
      <c r="G45" s="68">
        <f>G21+G43+G44</f>
        <v>4847.35</v>
      </c>
      <c r="H45" s="68">
        <f>H21+H43+H44</f>
        <v>334.09999999999997</v>
      </c>
      <c r="I45" s="68">
        <f>I21+I43+I44</f>
        <v>48530.46000000001</v>
      </c>
      <c r="J45" s="68">
        <f>J21+J43+J44</f>
        <v>541.3000000000001</v>
      </c>
      <c r="K45" s="58"/>
    </row>
    <row r="46" spans="1:9" ht="16.5">
      <c r="A46" s="39"/>
      <c r="B46" s="60"/>
      <c r="C46" s="60"/>
      <c r="D46" s="60"/>
      <c r="E46" s="60"/>
      <c r="F46" s="61"/>
      <c r="G46" s="60"/>
      <c r="H46" s="60"/>
      <c r="I46" s="60"/>
    </row>
    <row r="47" spans="1:10" ht="54" customHeight="1">
      <c r="A47" s="104" t="s">
        <v>88</v>
      </c>
      <c r="B47" s="104"/>
      <c r="C47" s="104"/>
      <c r="D47" s="104"/>
      <c r="E47" s="104"/>
      <c r="F47" s="104"/>
      <c r="G47" s="104"/>
      <c r="H47" s="104"/>
      <c r="I47" s="104"/>
      <c r="J47" s="104"/>
    </row>
    <row r="48" spans="2:3" ht="16.5">
      <c r="B48" s="53"/>
      <c r="C48" s="53"/>
    </row>
    <row r="53" spans="2:9" ht="16.5">
      <c r="B53" s="53"/>
      <c r="C53" s="53"/>
      <c r="D53" s="53"/>
      <c r="E53" s="53"/>
      <c r="G53" s="53"/>
      <c r="H53" s="53"/>
      <c r="I53" s="53"/>
    </row>
  </sheetData>
  <sheetProtection/>
  <mergeCells count="3">
    <mergeCell ref="A1:I1"/>
    <mergeCell ref="A2:F2"/>
    <mergeCell ref="A47:J47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K5:K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J9">
      <formula1>0</formula1>
      <formula2>9.99999999999999E+23</formula2>
    </dataValidation>
  </dataValidations>
  <printOptions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48"/>
  <sheetViews>
    <sheetView view="pageBreakPreview" zoomScale="60" zoomScaleNormal="90" workbookViewId="0" topLeftCell="A1">
      <pane ySplit="3" topLeftCell="A37" activePane="bottomLeft" state="frozen"/>
      <selection pane="topLeft" activeCell="A1" sqref="A1"/>
      <selection pane="bottomLeft" activeCell="B49" sqref="B49:J49"/>
    </sheetView>
  </sheetViews>
  <sheetFormatPr defaultColWidth="9.140625" defaultRowHeight="15"/>
  <cols>
    <col min="1" max="1" width="31.140625" style="35" customWidth="1"/>
    <col min="2" max="2" width="19.421875" style="37" customWidth="1"/>
    <col min="3" max="3" width="19.8515625" style="56" customWidth="1"/>
    <col min="4" max="4" width="17.57421875" style="37" customWidth="1"/>
    <col min="5" max="5" width="12.00390625" style="53" customWidth="1"/>
    <col min="6" max="6" width="18.57421875" style="57" customWidth="1"/>
    <col min="7" max="7" width="12.7109375" style="37" customWidth="1"/>
    <col min="8" max="8" width="13.421875" style="37" customWidth="1"/>
    <col min="9" max="9" width="15.140625" style="37" customWidth="1"/>
    <col min="10" max="10" width="13.8515625" style="55" customWidth="1"/>
    <col min="11" max="11" width="11.28125" style="55" customWidth="1"/>
    <col min="12" max="15" width="9.140625" style="39" customWidth="1"/>
    <col min="16" max="16" width="10.140625" style="39" bestFit="1" customWidth="1"/>
    <col min="17" max="16384" width="9.140625" style="39" customWidth="1"/>
  </cols>
  <sheetData>
    <row r="1" spans="1:11" ht="20.25">
      <c r="A1" s="102" t="s">
        <v>48</v>
      </c>
      <c r="B1" s="102"/>
      <c r="C1" s="102"/>
      <c r="D1" s="102"/>
      <c r="E1" s="102"/>
      <c r="F1" s="102"/>
      <c r="G1" s="102"/>
      <c r="H1" s="102"/>
      <c r="I1" s="102"/>
      <c r="J1" s="38" t="s">
        <v>64</v>
      </c>
      <c r="K1" s="38">
        <f>VLOOKUP(month,месяцы!$A$1:$B$12,2,FALSE)</f>
        <v>12</v>
      </c>
    </row>
    <row r="2" spans="1:11" ht="29.25" customHeight="1">
      <c r="A2" s="103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3"/>
      <c r="C2" s="103"/>
      <c r="D2" s="103"/>
      <c r="E2" s="103"/>
      <c r="F2" s="103"/>
      <c r="G2" s="40"/>
      <c r="H2" s="41"/>
      <c r="I2" s="42">
        <v>50400</v>
      </c>
      <c r="J2" s="38">
        <v>2023</v>
      </c>
      <c r="K2" s="38"/>
    </row>
    <row r="3" spans="1:11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(декабрь)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44</v>
      </c>
      <c r="K3" s="36"/>
    </row>
    <row r="4" spans="1:17" ht="16.5">
      <c r="A4" s="43" t="s">
        <v>2</v>
      </c>
      <c r="B4" s="69">
        <v>52.700000000000045</v>
      </c>
      <c r="C4" s="70">
        <v>52.7</v>
      </c>
      <c r="D4" s="71">
        <f>_xlfn.IFERROR(G4/B4*1000,0)</f>
        <v>75916.50853889942</v>
      </c>
      <c r="E4" s="71">
        <f>_xlfn.IFERROR(I4/C4/$K$1*1000,0)</f>
        <v>50596.77419354839</v>
      </c>
      <c r="F4" s="77">
        <f>_xlfn.IFERROR(E4/$I$2*100,0)</f>
        <v>100.3904249871992</v>
      </c>
      <c r="G4" s="70">
        <v>4000.800000000003</v>
      </c>
      <c r="H4" s="70">
        <v>1339.8</v>
      </c>
      <c r="I4" s="72">
        <v>31997.4</v>
      </c>
      <c r="J4" s="72">
        <v>1339.8</v>
      </c>
      <c r="K4" s="44"/>
      <c r="P4" s="45"/>
      <c r="Q4" s="45"/>
    </row>
    <row r="5" spans="1:17" ht="16.5">
      <c r="A5" s="43" t="s">
        <v>3</v>
      </c>
      <c r="B5" s="69">
        <v>13.089999999999975</v>
      </c>
      <c r="C5" s="70">
        <v>13.2</v>
      </c>
      <c r="D5" s="71">
        <f aca="true" t="shared" si="0" ref="D5:D20">_xlfn.IFERROR(G5/B5*1000,0)</f>
        <v>85966.38655462196</v>
      </c>
      <c r="E5" s="71">
        <f aca="true" t="shared" si="1" ref="E5:E20">_xlfn.IFERROR(I5/C5/$K$1*1000,0)</f>
        <v>53339.01515151516</v>
      </c>
      <c r="F5" s="77">
        <f aca="true" t="shared" si="2" ref="F5:F20">_xlfn.IFERROR(E5/$I$2*100,0)</f>
        <v>105.83137926887929</v>
      </c>
      <c r="G5" s="70">
        <v>1125.2999999999993</v>
      </c>
      <c r="H5" s="70">
        <v>529.3000000000001</v>
      </c>
      <c r="I5" s="72">
        <v>8448.9</v>
      </c>
      <c r="J5" s="72">
        <v>536.1</v>
      </c>
      <c r="K5" s="44"/>
      <c r="P5" s="45"/>
      <c r="Q5" s="45"/>
    </row>
    <row r="6" spans="1:17" ht="16.5">
      <c r="A6" s="43" t="s">
        <v>4</v>
      </c>
      <c r="B6" s="69">
        <v>23.220000000000027</v>
      </c>
      <c r="C6" s="70">
        <v>18.6</v>
      </c>
      <c r="D6" s="71">
        <f t="shared" si="0"/>
        <v>54517.65719207572</v>
      </c>
      <c r="E6" s="71">
        <f t="shared" si="1"/>
        <v>50522.40143369175</v>
      </c>
      <c r="F6" s="77">
        <f t="shared" si="2"/>
        <v>100.24285998748364</v>
      </c>
      <c r="G6" s="70">
        <v>1265.8999999999996</v>
      </c>
      <c r="H6" s="70">
        <v>0</v>
      </c>
      <c r="I6" s="72">
        <v>11276.6</v>
      </c>
      <c r="J6" s="72"/>
      <c r="K6" s="44"/>
      <c r="P6" s="45"/>
      <c r="Q6" s="45"/>
    </row>
    <row r="7" spans="1:17" ht="16.5">
      <c r="A7" s="43" t="s">
        <v>6</v>
      </c>
      <c r="B7" s="69">
        <v>39.48999999999995</v>
      </c>
      <c r="C7" s="70">
        <v>37.4</v>
      </c>
      <c r="D7" s="71">
        <f t="shared" si="0"/>
        <v>61592.80830590038</v>
      </c>
      <c r="E7" s="71">
        <f t="shared" si="1"/>
        <v>52234.625668449204</v>
      </c>
      <c r="F7" s="77">
        <f t="shared" si="2"/>
        <v>103.64013029454206</v>
      </c>
      <c r="G7" s="70">
        <v>2432.300000000003</v>
      </c>
      <c r="H7" s="70">
        <v>0</v>
      </c>
      <c r="I7" s="72">
        <v>23442.9</v>
      </c>
      <c r="J7" s="72"/>
      <c r="K7" s="44"/>
      <c r="P7" s="45"/>
      <c r="Q7" s="45"/>
    </row>
    <row r="8" spans="1:17" ht="16.5">
      <c r="A8" s="43" t="s">
        <v>7</v>
      </c>
      <c r="B8" s="72">
        <v>6.999999999999986</v>
      </c>
      <c r="C8" s="70">
        <v>7.792</v>
      </c>
      <c r="D8" s="71">
        <f t="shared" si="0"/>
        <v>66415.71428571452</v>
      </c>
      <c r="E8" s="71">
        <f t="shared" si="1"/>
        <v>51555.01368925394</v>
      </c>
      <c r="F8" s="77">
        <f t="shared" si="2"/>
        <v>102.29169382788479</v>
      </c>
      <c r="G8" s="70">
        <v>464.91000000000076</v>
      </c>
      <c r="H8" s="70">
        <v>20.53</v>
      </c>
      <c r="I8" s="72">
        <v>4820.6</v>
      </c>
      <c r="J8" s="72">
        <v>209.87</v>
      </c>
      <c r="K8" s="44"/>
      <c r="P8" s="45"/>
      <c r="Q8" s="45"/>
    </row>
    <row r="9" spans="1:17" s="46" customFormat="1" ht="16.5">
      <c r="A9" s="43" t="s">
        <v>8</v>
      </c>
      <c r="B9" s="72">
        <v>36.99999999999994</v>
      </c>
      <c r="C9" s="70">
        <v>40.2835</v>
      </c>
      <c r="D9" s="71">
        <f t="shared" si="0"/>
        <v>55797.29729729738</v>
      </c>
      <c r="E9" s="71">
        <f t="shared" si="1"/>
        <v>50833.26092982653</v>
      </c>
      <c r="F9" s="77">
        <f t="shared" si="2"/>
        <v>100.85964470203676</v>
      </c>
      <c r="G9" s="70">
        <v>2064.5</v>
      </c>
      <c r="H9" s="70">
        <v>67.336</v>
      </c>
      <c r="I9" s="72">
        <v>24572.9</v>
      </c>
      <c r="J9" s="72">
        <v>67.336</v>
      </c>
      <c r="K9" s="44"/>
      <c r="P9" s="45"/>
      <c r="Q9" s="45"/>
    </row>
    <row r="10" spans="1:17" ht="31.5">
      <c r="A10" s="43" t="s">
        <v>9</v>
      </c>
      <c r="B10" s="72">
        <v>8</v>
      </c>
      <c r="C10" s="70">
        <v>8</v>
      </c>
      <c r="D10" s="71">
        <f t="shared" si="0"/>
        <v>59387.499999999935</v>
      </c>
      <c r="E10" s="71">
        <f t="shared" si="1"/>
        <v>51071.875</v>
      </c>
      <c r="F10" s="77">
        <f t="shared" si="2"/>
        <v>101.33308531746033</v>
      </c>
      <c r="G10" s="70">
        <v>475.09999999999945</v>
      </c>
      <c r="H10" s="70">
        <v>7.200000000000003</v>
      </c>
      <c r="I10" s="72">
        <v>4902.9</v>
      </c>
      <c r="J10" s="72">
        <v>88.7</v>
      </c>
      <c r="K10" s="44"/>
      <c r="P10" s="45"/>
      <c r="Q10" s="45"/>
    </row>
    <row r="11" spans="1:17" ht="16.5">
      <c r="A11" s="43" t="s">
        <v>10</v>
      </c>
      <c r="B11" s="72">
        <v>9.70490000000001</v>
      </c>
      <c r="C11" s="70">
        <v>9.75</v>
      </c>
      <c r="D11" s="71">
        <f t="shared" si="0"/>
        <v>70644.72586013249</v>
      </c>
      <c r="E11" s="71">
        <f t="shared" si="1"/>
        <v>52076.92307692307</v>
      </c>
      <c r="F11" s="77">
        <f t="shared" si="2"/>
        <v>103.32722832722831</v>
      </c>
      <c r="G11" s="70">
        <v>685.6000000000004</v>
      </c>
      <c r="H11" s="70">
        <v>0</v>
      </c>
      <c r="I11" s="72">
        <v>6093</v>
      </c>
      <c r="J11" s="72"/>
      <c r="K11" s="44"/>
      <c r="P11" s="45"/>
      <c r="Q11" s="45"/>
    </row>
    <row r="12" spans="1:17" s="46" customFormat="1" ht="31.5">
      <c r="A12" s="34" t="s">
        <v>11</v>
      </c>
      <c r="B12" s="73">
        <v>15.799999999999983</v>
      </c>
      <c r="C12" s="70">
        <v>14.7</v>
      </c>
      <c r="D12" s="71">
        <f t="shared" si="0"/>
        <v>63854.43037974688</v>
      </c>
      <c r="E12" s="71">
        <f t="shared" si="1"/>
        <v>51776.643990929704</v>
      </c>
      <c r="F12" s="77">
        <f t="shared" si="2"/>
        <v>102.7314364899399</v>
      </c>
      <c r="G12" s="70">
        <v>1008.8999999999996</v>
      </c>
      <c r="H12" s="70">
        <v>0</v>
      </c>
      <c r="I12" s="72">
        <v>9133.4</v>
      </c>
      <c r="J12" s="72"/>
      <c r="K12" s="44"/>
      <c r="P12" s="45"/>
      <c r="Q12" s="45"/>
    </row>
    <row r="13" spans="1:17" s="47" customFormat="1" ht="16.5">
      <c r="A13" s="43" t="s">
        <v>12</v>
      </c>
      <c r="B13" s="72">
        <v>37.80000000000001</v>
      </c>
      <c r="C13" s="70">
        <v>37.8</v>
      </c>
      <c r="D13" s="71">
        <f t="shared" si="0"/>
        <v>59499.99999999994</v>
      </c>
      <c r="E13" s="71">
        <f t="shared" si="1"/>
        <v>51184.52380952382</v>
      </c>
      <c r="F13" s="77">
        <f t="shared" si="2"/>
        <v>101.5565948601663</v>
      </c>
      <c r="G13" s="70">
        <v>2249.0999999999985</v>
      </c>
      <c r="H13" s="70">
        <v>89.70000000000002</v>
      </c>
      <c r="I13" s="72">
        <v>23217.3</v>
      </c>
      <c r="J13" s="72">
        <v>307.3</v>
      </c>
      <c r="K13" s="44"/>
      <c r="L13" s="46"/>
      <c r="P13" s="45"/>
      <c r="Q13" s="45"/>
    </row>
    <row r="14" spans="1:17" s="46" customFormat="1" ht="31.5">
      <c r="A14" s="34" t="s">
        <v>13</v>
      </c>
      <c r="B14" s="73">
        <v>39.99600000000004</v>
      </c>
      <c r="C14" s="70">
        <v>44.528</v>
      </c>
      <c r="D14" s="71">
        <f>_xlfn.IFERROR(G14/B14*1000,0)</f>
        <v>51882.688268826794</v>
      </c>
      <c r="E14" s="71">
        <f t="shared" si="1"/>
        <v>50427.63354892802</v>
      </c>
      <c r="F14" s="77">
        <f t="shared" si="2"/>
        <v>100.05482847009529</v>
      </c>
      <c r="G14" s="70">
        <v>2075.0999999999985</v>
      </c>
      <c r="H14" s="70">
        <v>0</v>
      </c>
      <c r="I14" s="72">
        <v>26945.3</v>
      </c>
      <c r="J14" s="72"/>
      <c r="K14" s="44"/>
      <c r="P14" s="45"/>
      <c r="Q14" s="45"/>
    </row>
    <row r="15" spans="1:17" s="46" customFormat="1" ht="16.5">
      <c r="A15" s="43" t="s">
        <v>14</v>
      </c>
      <c r="B15" s="72">
        <v>31.600000000000023</v>
      </c>
      <c r="C15" s="70">
        <v>31.6</v>
      </c>
      <c r="D15" s="71">
        <f t="shared" si="0"/>
        <v>60057.27848101266</v>
      </c>
      <c r="E15" s="71">
        <f t="shared" si="1"/>
        <v>53814.60970464135</v>
      </c>
      <c r="F15" s="77">
        <f t="shared" si="2"/>
        <v>106.77501925524078</v>
      </c>
      <c r="G15" s="70">
        <v>1897.8100000000013</v>
      </c>
      <c r="H15" s="70">
        <v>0</v>
      </c>
      <c r="I15" s="72">
        <v>20406.5</v>
      </c>
      <c r="J15" s="72"/>
      <c r="K15" s="44"/>
      <c r="P15" s="45"/>
      <c r="Q15" s="45"/>
    </row>
    <row r="16" spans="1:17" s="46" customFormat="1" ht="16.5">
      <c r="A16" s="5" t="s">
        <v>65</v>
      </c>
      <c r="B16" s="72">
        <v>20.599999999999966</v>
      </c>
      <c r="C16" s="70">
        <v>21.7</v>
      </c>
      <c r="D16" s="71">
        <f t="shared" si="0"/>
        <v>55990.291262136</v>
      </c>
      <c r="E16" s="71">
        <f t="shared" si="1"/>
        <v>51653.22580645161</v>
      </c>
      <c r="F16" s="77">
        <f t="shared" si="2"/>
        <v>102.48655913978494</v>
      </c>
      <c r="G16" s="70">
        <v>1153.3999999999996</v>
      </c>
      <c r="H16" s="70">
        <v>3.5</v>
      </c>
      <c r="I16" s="72">
        <v>13450.5</v>
      </c>
      <c r="J16" s="72">
        <v>48.2</v>
      </c>
      <c r="K16" s="44"/>
      <c r="P16" s="45"/>
      <c r="Q16" s="45"/>
    </row>
    <row r="17" spans="1:17" s="46" customFormat="1" ht="31.5">
      <c r="A17" s="43" t="s">
        <v>66</v>
      </c>
      <c r="B17" s="72">
        <v>22.996000000000038</v>
      </c>
      <c r="C17" s="70">
        <v>22.666</v>
      </c>
      <c r="D17" s="71">
        <f t="shared" si="0"/>
        <v>50400.06957731771</v>
      </c>
      <c r="E17" s="71">
        <f t="shared" si="1"/>
        <v>50400.01176505192</v>
      </c>
      <c r="F17" s="77">
        <f t="shared" si="2"/>
        <v>100.00002334335699</v>
      </c>
      <c r="G17" s="70">
        <v>1159</v>
      </c>
      <c r="H17" s="70">
        <v>0</v>
      </c>
      <c r="I17" s="72">
        <v>13708.4</v>
      </c>
      <c r="J17" s="72">
        <v>146.2</v>
      </c>
      <c r="K17" s="44"/>
      <c r="P17" s="45"/>
      <c r="Q17" s="45"/>
    </row>
    <row r="18" spans="1:17" ht="16.5">
      <c r="A18" s="43" t="s">
        <v>16</v>
      </c>
      <c r="B18" s="72">
        <v>65.89999999999986</v>
      </c>
      <c r="C18" s="70">
        <v>64.8</v>
      </c>
      <c r="D18" s="71">
        <f t="shared" si="0"/>
        <v>55432.01820940833</v>
      </c>
      <c r="E18" s="71">
        <f t="shared" si="1"/>
        <v>50611.88271604939</v>
      </c>
      <c r="F18" s="77">
        <f t="shared" si="2"/>
        <v>100.42040221438371</v>
      </c>
      <c r="G18" s="70">
        <v>3652.970000000001</v>
      </c>
      <c r="H18" s="70">
        <v>170.6</v>
      </c>
      <c r="I18" s="72">
        <v>39355.8</v>
      </c>
      <c r="J18" s="72">
        <v>170.6</v>
      </c>
      <c r="K18" s="44"/>
      <c r="P18" s="45"/>
      <c r="Q18" s="45"/>
    </row>
    <row r="19" spans="1:17" ht="16.5">
      <c r="A19" s="43" t="s">
        <v>17</v>
      </c>
      <c r="B19" s="72">
        <v>13.400000000000034</v>
      </c>
      <c r="C19" s="70">
        <v>12.3</v>
      </c>
      <c r="D19" s="71">
        <f t="shared" si="0"/>
        <v>72604.47761194015</v>
      </c>
      <c r="E19" s="71">
        <f t="shared" si="1"/>
        <v>52415.9891598916</v>
      </c>
      <c r="F19" s="77">
        <f t="shared" si="2"/>
        <v>103.99997849184841</v>
      </c>
      <c r="G19" s="70">
        <v>972.9000000000005</v>
      </c>
      <c r="H19" s="70">
        <v>0</v>
      </c>
      <c r="I19" s="72">
        <v>7736.6</v>
      </c>
      <c r="J19" s="72"/>
      <c r="K19" s="44"/>
      <c r="P19" s="45"/>
      <c r="Q19" s="45"/>
    </row>
    <row r="20" spans="1:17" ht="16.5">
      <c r="A20" s="48" t="s">
        <v>67</v>
      </c>
      <c r="B20" s="74">
        <v>16.00200000000001</v>
      </c>
      <c r="C20" s="75">
        <v>15.936</v>
      </c>
      <c r="D20" s="78">
        <f t="shared" si="0"/>
        <v>51562.304711911005</v>
      </c>
      <c r="E20" s="71">
        <f t="shared" si="1"/>
        <v>50478.476405622496</v>
      </c>
      <c r="F20" s="77">
        <f t="shared" si="2"/>
        <v>100.1557071540129</v>
      </c>
      <c r="G20" s="75">
        <v>825.1000000000004</v>
      </c>
      <c r="H20" s="75">
        <v>1.5</v>
      </c>
      <c r="I20" s="74">
        <v>9653.1</v>
      </c>
      <c r="J20" s="74">
        <v>124.9</v>
      </c>
      <c r="K20" s="44"/>
      <c r="P20" s="45"/>
      <c r="Q20" s="45"/>
    </row>
    <row r="21" spans="1:17" s="50" customFormat="1" ht="16.5">
      <c r="A21" s="83" t="s">
        <v>45</v>
      </c>
      <c r="B21" s="68">
        <f>SUM(B4:B20)</f>
        <v>454.2988999999999</v>
      </c>
      <c r="C21" s="68">
        <f>SUM(C4:C20)</f>
        <v>453.75550000000004</v>
      </c>
      <c r="D21" s="68">
        <f>_xlfn.IFERROR(G21/B21*1000,0)</f>
        <v>60551.96259555109</v>
      </c>
      <c r="E21" s="68">
        <f>_xlfn.IFERROR(I21/C21/$K$1*1000,0)</f>
        <v>51268.81841285301</v>
      </c>
      <c r="F21" s="82">
        <f>_xlfn.IFERROR(E21/$I$2*100,0)</f>
        <v>101.72384605724804</v>
      </c>
      <c r="G21" s="68">
        <f>SUM(G4:G20)</f>
        <v>27508.690000000002</v>
      </c>
      <c r="H21" s="68">
        <f>SUM(H4:H20)</f>
        <v>2229.466</v>
      </c>
      <c r="I21" s="68">
        <f>SUM(I4:I20)</f>
        <v>279162.0999999999</v>
      </c>
      <c r="J21" s="68">
        <f>SUM(J4:J20)</f>
        <v>3039.0059999999994</v>
      </c>
      <c r="K21" s="49"/>
      <c r="P21" s="51"/>
      <c r="Q21" s="51"/>
    </row>
    <row r="22" spans="1:17" ht="31.5">
      <c r="A22" s="84" t="s">
        <v>19</v>
      </c>
      <c r="B22" s="72">
        <v>13.75</v>
      </c>
      <c r="C22" s="70">
        <v>16.5</v>
      </c>
      <c r="D22" s="71">
        <f aca="true" t="shared" si="3" ref="D22:D42">_xlfn.IFERROR(G22/B22*1000,0)</f>
        <v>68930.90909090916</v>
      </c>
      <c r="E22" s="71">
        <f aca="true" t="shared" si="4" ref="E22:E42">_xlfn.IFERROR(I22/C22/$K$1*1000,0)</f>
        <v>51685.35353535353</v>
      </c>
      <c r="F22" s="77">
        <f aca="true" t="shared" si="5" ref="F22:F42">_xlfn.IFERROR(E22/$I$2*100,0)</f>
        <v>102.55030463363796</v>
      </c>
      <c r="G22" s="70">
        <v>947.8000000000011</v>
      </c>
      <c r="H22" s="70">
        <v>43</v>
      </c>
      <c r="I22" s="70">
        <v>10233.7</v>
      </c>
      <c r="J22" s="72">
        <v>223.2</v>
      </c>
      <c r="K22" s="44"/>
      <c r="P22" s="45"/>
      <c r="Q22" s="45"/>
    </row>
    <row r="23" spans="1:17" ht="31.5">
      <c r="A23" s="84" t="s">
        <v>68</v>
      </c>
      <c r="B23" s="72">
        <v>0</v>
      </c>
      <c r="C23" s="70"/>
      <c r="D23" s="71">
        <f t="shared" si="3"/>
        <v>0</v>
      </c>
      <c r="E23" s="71">
        <f t="shared" si="4"/>
        <v>0</v>
      </c>
      <c r="F23" s="77">
        <f t="shared" si="5"/>
        <v>0</v>
      </c>
      <c r="G23" s="70">
        <v>0</v>
      </c>
      <c r="H23" s="70">
        <v>0</v>
      </c>
      <c r="I23" s="70"/>
      <c r="J23" s="72"/>
      <c r="K23" s="44"/>
      <c r="P23" s="45"/>
      <c r="Q23" s="45"/>
    </row>
    <row r="24" spans="1:17" ht="31.5">
      <c r="A24" s="84" t="s">
        <v>21</v>
      </c>
      <c r="B24" s="72">
        <v>8</v>
      </c>
      <c r="C24" s="70">
        <v>8</v>
      </c>
      <c r="D24" s="71">
        <f t="shared" si="3"/>
        <v>58399.99999999998</v>
      </c>
      <c r="E24" s="71">
        <f t="shared" si="4"/>
        <v>50796.875</v>
      </c>
      <c r="F24" s="77">
        <f t="shared" si="5"/>
        <v>100.78745039682539</v>
      </c>
      <c r="G24" s="70">
        <v>467.1999999999998</v>
      </c>
      <c r="H24" s="70">
        <v>0</v>
      </c>
      <c r="I24" s="70">
        <v>4876.5</v>
      </c>
      <c r="J24" s="72"/>
      <c r="K24" s="44"/>
      <c r="P24" s="45"/>
      <c r="Q24" s="45"/>
    </row>
    <row r="25" spans="1:17" s="37" customFormat="1" ht="31.5">
      <c r="A25" s="84" t="s">
        <v>22</v>
      </c>
      <c r="B25" s="72">
        <v>3.260000000000005</v>
      </c>
      <c r="C25" s="70">
        <v>3.7</v>
      </c>
      <c r="D25" s="71">
        <f t="shared" si="3"/>
        <v>63190.184049079726</v>
      </c>
      <c r="E25" s="71">
        <f t="shared" si="4"/>
        <v>50400.9009009009</v>
      </c>
      <c r="F25" s="77">
        <f t="shared" si="5"/>
        <v>100.0017875017875</v>
      </c>
      <c r="G25" s="70">
        <v>206.00000000000023</v>
      </c>
      <c r="H25" s="70">
        <v>0</v>
      </c>
      <c r="I25" s="70">
        <v>2237.8</v>
      </c>
      <c r="J25" s="72">
        <v>0.9</v>
      </c>
      <c r="K25" s="44"/>
      <c r="P25" s="45"/>
      <c r="Q25" s="45"/>
    </row>
    <row r="26" spans="1:17" ht="31.5">
      <c r="A26" s="84" t="s">
        <v>23</v>
      </c>
      <c r="B26" s="72">
        <v>5.902999999999992</v>
      </c>
      <c r="C26" s="70">
        <v>6.167</v>
      </c>
      <c r="D26" s="71">
        <f t="shared" si="3"/>
        <v>62019.312214128484</v>
      </c>
      <c r="E26" s="71">
        <f t="shared" si="4"/>
        <v>51405.32944165181</v>
      </c>
      <c r="F26" s="77">
        <f t="shared" si="5"/>
        <v>101.99470127311866</v>
      </c>
      <c r="G26" s="70">
        <v>366.0999999999999</v>
      </c>
      <c r="H26" s="70">
        <v>7</v>
      </c>
      <c r="I26" s="70">
        <v>3804.2</v>
      </c>
      <c r="J26" s="72">
        <v>31.5</v>
      </c>
      <c r="K26" s="44"/>
      <c r="P26" s="45"/>
      <c r="Q26" s="45"/>
    </row>
    <row r="27" spans="1:17" ht="31.5">
      <c r="A27" s="84" t="s">
        <v>24</v>
      </c>
      <c r="B27" s="72">
        <v>8.899999999999991</v>
      </c>
      <c r="C27" s="70">
        <v>7.8</v>
      </c>
      <c r="D27" s="71">
        <f t="shared" si="3"/>
        <v>53946.06741573037</v>
      </c>
      <c r="E27" s="71">
        <f t="shared" si="4"/>
        <v>50737.179487179485</v>
      </c>
      <c r="F27" s="77">
        <f t="shared" si="5"/>
        <v>100.6690069190069</v>
      </c>
      <c r="G27" s="70">
        <v>480.1199999999999</v>
      </c>
      <c r="H27" s="70">
        <v>6.100000000000001</v>
      </c>
      <c r="I27" s="70">
        <v>4749</v>
      </c>
      <c r="J27" s="72">
        <v>49.1</v>
      </c>
      <c r="K27" s="44"/>
      <c r="P27" s="45"/>
      <c r="Q27" s="45"/>
    </row>
    <row r="28" spans="1:17" ht="31.5">
      <c r="A28" s="84" t="s">
        <v>69</v>
      </c>
      <c r="B28" s="76">
        <v>5.512600000000006</v>
      </c>
      <c r="C28" s="70">
        <v>4.5523</v>
      </c>
      <c r="D28" s="71">
        <f t="shared" si="3"/>
        <v>54221.2386169865</v>
      </c>
      <c r="E28" s="71">
        <f t="shared" si="4"/>
        <v>50803.98919227644</v>
      </c>
      <c r="F28" s="77">
        <f t="shared" si="5"/>
        <v>100.80156585769133</v>
      </c>
      <c r="G28" s="70">
        <v>298.9000000000001</v>
      </c>
      <c r="H28" s="70">
        <v>0</v>
      </c>
      <c r="I28" s="70">
        <v>2775.3</v>
      </c>
      <c r="J28" s="72"/>
      <c r="K28" s="44"/>
      <c r="P28" s="45"/>
      <c r="Q28" s="45"/>
    </row>
    <row r="29" spans="1:17" ht="31.5">
      <c r="A29" s="84" t="s">
        <v>26</v>
      </c>
      <c r="B29" s="76">
        <v>2.5099999999999945</v>
      </c>
      <c r="C29" s="70">
        <v>2.4</v>
      </c>
      <c r="D29" s="71">
        <f t="shared" si="3"/>
        <v>50431.8725099602</v>
      </c>
      <c r="E29" s="71">
        <f t="shared" si="4"/>
        <v>50402.77777777778</v>
      </c>
      <c r="F29" s="77">
        <f t="shared" si="5"/>
        <v>100.0055114638448</v>
      </c>
      <c r="G29" s="70">
        <v>126.58399999999983</v>
      </c>
      <c r="H29" s="70">
        <v>5</v>
      </c>
      <c r="I29" s="70">
        <v>1451.6</v>
      </c>
      <c r="J29" s="72">
        <v>129</v>
      </c>
      <c r="K29" s="44"/>
      <c r="P29" s="45"/>
      <c r="Q29" s="45"/>
    </row>
    <row r="30" spans="1:17" ht="31.5">
      <c r="A30" s="84" t="s">
        <v>27</v>
      </c>
      <c r="B30" s="72">
        <v>2.1999999999999957</v>
      </c>
      <c r="C30" s="70">
        <v>3.3</v>
      </c>
      <c r="D30" s="71">
        <f t="shared" si="3"/>
        <v>80787.56363636378</v>
      </c>
      <c r="E30" s="71">
        <f t="shared" si="4"/>
        <v>50600.066666666666</v>
      </c>
      <c r="F30" s="77">
        <f t="shared" si="5"/>
        <v>100.39695767195767</v>
      </c>
      <c r="G30" s="70">
        <v>177.73263999999995</v>
      </c>
      <c r="H30" s="70">
        <v>19.280000000000015</v>
      </c>
      <c r="I30" s="70">
        <v>2003.76264</v>
      </c>
      <c r="J30" s="72">
        <v>146.11</v>
      </c>
      <c r="K30" s="44"/>
      <c r="P30" s="45"/>
      <c r="Q30" s="45"/>
    </row>
    <row r="31" spans="1:17" ht="16.5">
      <c r="A31" s="85" t="s">
        <v>28</v>
      </c>
      <c r="B31" s="76">
        <v>4.600000000000001</v>
      </c>
      <c r="C31" s="70">
        <v>4.6</v>
      </c>
      <c r="D31" s="71">
        <f t="shared" si="3"/>
        <v>41586.95652173906</v>
      </c>
      <c r="E31" s="71">
        <f t="shared" si="4"/>
        <v>47168.47826086956</v>
      </c>
      <c r="F31" s="77">
        <f t="shared" si="5"/>
        <v>93.58825051759834</v>
      </c>
      <c r="G31" s="70">
        <v>191.29999999999973</v>
      </c>
      <c r="H31" s="70">
        <v>0</v>
      </c>
      <c r="I31" s="70">
        <v>2603.7</v>
      </c>
      <c r="J31" s="72"/>
      <c r="K31" s="44"/>
      <c r="P31" s="45"/>
      <c r="Q31" s="45"/>
    </row>
    <row r="32" spans="1:17" ht="16.5">
      <c r="A32" s="84" t="s">
        <v>29</v>
      </c>
      <c r="B32" s="72">
        <v>3.499999999999993</v>
      </c>
      <c r="C32" s="70">
        <v>4.6</v>
      </c>
      <c r="D32" s="71">
        <f t="shared" si="3"/>
        <v>70742.85714285726</v>
      </c>
      <c r="E32" s="71">
        <f t="shared" si="4"/>
        <v>50789.855072463775</v>
      </c>
      <c r="F32" s="77">
        <f t="shared" si="5"/>
        <v>100.77352196917415</v>
      </c>
      <c r="G32" s="70">
        <v>247.5999999999999</v>
      </c>
      <c r="H32" s="70">
        <v>26</v>
      </c>
      <c r="I32" s="70">
        <v>2803.6</v>
      </c>
      <c r="J32" s="72">
        <v>64.3</v>
      </c>
      <c r="K32" s="44"/>
      <c r="P32" s="45"/>
      <c r="Q32" s="45"/>
    </row>
    <row r="33" spans="1:17" ht="31.5">
      <c r="A33" s="84" t="s">
        <v>30</v>
      </c>
      <c r="B33" s="76">
        <v>6.003</v>
      </c>
      <c r="C33" s="70">
        <v>5.75</v>
      </c>
      <c r="D33" s="71">
        <f t="shared" si="3"/>
        <v>58803.93136764951</v>
      </c>
      <c r="E33" s="71">
        <f t="shared" si="4"/>
        <v>50401.44927536232</v>
      </c>
      <c r="F33" s="77">
        <f t="shared" si="5"/>
        <v>100.0028755463538</v>
      </c>
      <c r="G33" s="70">
        <v>353</v>
      </c>
      <c r="H33" s="70">
        <v>0</v>
      </c>
      <c r="I33" s="70">
        <v>3477.7</v>
      </c>
      <c r="J33" s="72"/>
      <c r="K33" s="44"/>
      <c r="P33" s="45"/>
      <c r="Q33" s="45"/>
    </row>
    <row r="34" spans="1:17" ht="31.5">
      <c r="A34" s="84" t="s">
        <v>70</v>
      </c>
      <c r="B34" s="72">
        <v>2.5</v>
      </c>
      <c r="C34" s="70">
        <v>2.5</v>
      </c>
      <c r="D34" s="71">
        <f t="shared" si="3"/>
        <v>53719.999999999985</v>
      </c>
      <c r="E34" s="71">
        <f t="shared" si="4"/>
        <v>50859.99999999999</v>
      </c>
      <c r="F34" s="77">
        <f t="shared" si="5"/>
        <v>100.91269841269839</v>
      </c>
      <c r="G34" s="70">
        <v>134.29999999999995</v>
      </c>
      <c r="H34" s="70">
        <v>0</v>
      </c>
      <c r="I34" s="70">
        <v>1525.8</v>
      </c>
      <c r="J34" s="72"/>
      <c r="K34" s="44"/>
      <c r="P34" s="45"/>
      <c r="Q34" s="45"/>
    </row>
    <row r="35" spans="1:17" ht="16.5">
      <c r="A35" s="84" t="s">
        <v>32</v>
      </c>
      <c r="B35" s="72">
        <v>7</v>
      </c>
      <c r="C35" s="70">
        <v>8.1</v>
      </c>
      <c r="D35" s="71">
        <f t="shared" si="3"/>
        <v>54971.428571428594</v>
      </c>
      <c r="E35" s="71">
        <f t="shared" si="4"/>
        <v>51000</v>
      </c>
      <c r="F35" s="77">
        <f t="shared" si="5"/>
        <v>101.19047619047619</v>
      </c>
      <c r="G35" s="70">
        <v>384.8000000000002</v>
      </c>
      <c r="H35" s="70">
        <v>49.89999999999999</v>
      </c>
      <c r="I35" s="70">
        <v>4957.2</v>
      </c>
      <c r="J35" s="72">
        <v>132.2</v>
      </c>
      <c r="K35" s="44"/>
      <c r="P35" s="45"/>
      <c r="Q35" s="45"/>
    </row>
    <row r="36" spans="1:17" ht="31.5">
      <c r="A36" s="84" t="s">
        <v>71</v>
      </c>
      <c r="B36" s="72">
        <v>3.6500000000000057</v>
      </c>
      <c r="C36" s="70">
        <v>3.1</v>
      </c>
      <c r="D36" s="71">
        <f t="shared" si="3"/>
        <v>52328.76712328759</v>
      </c>
      <c r="E36" s="71">
        <f t="shared" si="4"/>
        <v>51720.43010752688</v>
      </c>
      <c r="F36" s="77">
        <f t="shared" si="5"/>
        <v>102.61990100699778</v>
      </c>
      <c r="G36" s="70">
        <v>191</v>
      </c>
      <c r="H36" s="70">
        <v>4.3</v>
      </c>
      <c r="I36" s="70">
        <v>1924</v>
      </c>
      <c r="J36" s="72">
        <v>4.3</v>
      </c>
      <c r="K36" s="44"/>
      <c r="P36" s="45"/>
      <c r="Q36" s="45"/>
    </row>
    <row r="37" spans="1:17" ht="31.5">
      <c r="A37" s="84" t="s">
        <v>72</v>
      </c>
      <c r="B37" s="76">
        <v>9.560000000000002</v>
      </c>
      <c r="C37" s="70">
        <v>8.68</v>
      </c>
      <c r="D37" s="71">
        <f t="shared" si="3"/>
        <v>49236.401673640234</v>
      </c>
      <c r="E37" s="71">
        <f t="shared" si="4"/>
        <v>50404.185867895554</v>
      </c>
      <c r="F37" s="77">
        <f t="shared" si="5"/>
        <v>100.00830529344356</v>
      </c>
      <c r="G37" s="70">
        <v>470.7000000000007</v>
      </c>
      <c r="H37" s="70">
        <v>0</v>
      </c>
      <c r="I37" s="70">
        <v>5250.1</v>
      </c>
      <c r="J37" s="72"/>
      <c r="K37" s="44"/>
      <c r="P37" s="45"/>
      <c r="Q37" s="45"/>
    </row>
    <row r="38" spans="1:17" ht="31.5">
      <c r="A38" s="84" t="s">
        <v>73</v>
      </c>
      <c r="B38" s="72">
        <v>3.487000000000002</v>
      </c>
      <c r="C38" s="70">
        <v>3.19</v>
      </c>
      <c r="D38" s="71">
        <f t="shared" si="3"/>
        <v>50444.5081732148</v>
      </c>
      <c r="E38" s="71">
        <f t="shared" si="4"/>
        <v>50402.29885057472</v>
      </c>
      <c r="F38" s="77">
        <f t="shared" si="5"/>
        <v>100.00456121145777</v>
      </c>
      <c r="G38" s="70">
        <v>175.9000000000001</v>
      </c>
      <c r="H38" s="70">
        <v>0</v>
      </c>
      <c r="I38" s="70">
        <v>1929.4</v>
      </c>
      <c r="J38" s="72"/>
      <c r="K38" s="44"/>
      <c r="P38" s="45"/>
      <c r="Q38" s="45"/>
    </row>
    <row r="39" spans="1:17" ht="31.5">
      <c r="A39" s="84" t="s">
        <v>36</v>
      </c>
      <c r="B39" s="72">
        <v>4.399999999999999</v>
      </c>
      <c r="C39" s="70">
        <v>4.4</v>
      </c>
      <c r="D39" s="71">
        <f t="shared" si="3"/>
        <v>62500.00000000002</v>
      </c>
      <c r="E39" s="71">
        <f t="shared" si="4"/>
        <v>50490.530303030304</v>
      </c>
      <c r="F39" s="77">
        <f t="shared" si="5"/>
        <v>100.17962361712362</v>
      </c>
      <c r="G39" s="70">
        <v>275</v>
      </c>
      <c r="H39" s="70">
        <v>0</v>
      </c>
      <c r="I39" s="70">
        <v>2665.9</v>
      </c>
      <c r="J39" s="72"/>
      <c r="K39" s="44"/>
      <c r="P39" s="45"/>
      <c r="Q39" s="45"/>
    </row>
    <row r="40" spans="1:17" ht="31.5">
      <c r="A40" s="84" t="s">
        <v>74</v>
      </c>
      <c r="B40" s="72">
        <v>8.599999999999994</v>
      </c>
      <c r="C40" s="70">
        <v>8.6</v>
      </c>
      <c r="D40" s="71">
        <f t="shared" si="3"/>
        <v>57836.04651162788</v>
      </c>
      <c r="E40" s="71">
        <f t="shared" si="4"/>
        <v>51370.155038759694</v>
      </c>
      <c r="F40" s="77">
        <f t="shared" si="5"/>
        <v>101.92491079118986</v>
      </c>
      <c r="G40" s="70">
        <v>497.3899999999994</v>
      </c>
      <c r="H40" s="70">
        <v>0</v>
      </c>
      <c r="I40" s="70">
        <v>5301.4</v>
      </c>
      <c r="J40" s="72">
        <v>0.227</v>
      </c>
      <c r="K40" s="44"/>
      <c r="P40" s="45"/>
      <c r="Q40" s="45"/>
    </row>
    <row r="41" spans="1:17" ht="31.5">
      <c r="A41" s="84" t="s">
        <v>38</v>
      </c>
      <c r="B41" s="72">
        <v>19.5</v>
      </c>
      <c r="C41" s="70">
        <v>19.5</v>
      </c>
      <c r="D41" s="71">
        <f t="shared" si="3"/>
        <v>58043.07692307693</v>
      </c>
      <c r="E41" s="71">
        <f t="shared" si="4"/>
        <v>50800.00000000001</v>
      </c>
      <c r="F41" s="77">
        <f t="shared" si="5"/>
        <v>100.79365079365081</v>
      </c>
      <c r="G41" s="70">
        <v>1131.8400000000001</v>
      </c>
      <c r="H41" s="70">
        <v>5.599999999999994</v>
      </c>
      <c r="I41" s="70">
        <v>11887.2</v>
      </c>
      <c r="J41" s="72">
        <v>87.5</v>
      </c>
      <c r="K41" s="44"/>
      <c r="P41" s="45"/>
      <c r="Q41" s="45"/>
    </row>
    <row r="42" spans="1:17" ht="31.5">
      <c r="A42" s="86" t="s">
        <v>39</v>
      </c>
      <c r="B42" s="74">
        <v>4.560000000000002</v>
      </c>
      <c r="C42" s="75">
        <v>3.9</v>
      </c>
      <c r="D42" s="78">
        <f t="shared" si="3"/>
        <v>45964.91228070171</v>
      </c>
      <c r="E42" s="71">
        <f t="shared" si="4"/>
        <v>53525.64102564103</v>
      </c>
      <c r="F42" s="77">
        <f t="shared" si="5"/>
        <v>106.20166870166872</v>
      </c>
      <c r="G42" s="75">
        <v>209.5999999999999</v>
      </c>
      <c r="H42" s="75">
        <v>0</v>
      </c>
      <c r="I42" s="75">
        <v>2505</v>
      </c>
      <c r="J42" s="74"/>
      <c r="K42" s="44"/>
      <c r="P42" s="45"/>
      <c r="Q42" s="45"/>
    </row>
    <row r="43" spans="1:17" s="50" customFormat="1" ht="16.5">
      <c r="A43" s="81" t="s">
        <v>46</v>
      </c>
      <c r="B43" s="68">
        <f>SUM(B22:B42)</f>
        <v>127.39559999999997</v>
      </c>
      <c r="C43" s="68">
        <f>SUM(C22:C42)</f>
        <v>129.33929999999998</v>
      </c>
      <c r="D43" s="68">
        <f>_xlfn.IFERROR(G43/B43*1000,0)</f>
        <v>57559.810856889904</v>
      </c>
      <c r="E43" s="68">
        <f>_xlfn.IFERROR(I43/C43/$K$1*1000,0)</f>
        <v>50875.78603976775</v>
      </c>
      <c r="F43" s="82">
        <f>_xlfn.IFERROR(E43/$I$2*100,0)</f>
        <v>100.9440199201741</v>
      </c>
      <c r="G43" s="68">
        <f>SUM(G22:G42)</f>
        <v>7332.866640000002</v>
      </c>
      <c r="H43" s="68">
        <f>SUM(H22:H42)</f>
        <v>166.18000000000004</v>
      </c>
      <c r="I43" s="68">
        <f>SUM(I22:I42)</f>
        <v>78962.86263999999</v>
      </c>
      <c r="J43" s="68">
        <f>SUM(J22:J42)</f>
        <v>868.3369999999999</v>
      </c>
      <c r="K43" s="49"/>
      <c r="P43" s="51"/>
      <c r="Q43" s="51"/>
    </row>
    <row r="44" spans="1:17" ht="16.5">
      <c r="A44" s="89" t="s">
        <v>87</v>
      </c>
      <c r="B44" s="74">
        <v>2</v>
      </c>
      <c r="C44" s="75">
        <v>1.8</v>
      </c>
      <c r="D44" s="78">
        <f>_xlfn.IFERROR(G44/B44*1000,0)</f>
        <v>70350</v>
      </c>
      <c r="E44" s="71">
        <f>_xlfn.IFERROR(I44/C44/$K$1*1000,0)</f>
        <v>16523.14814814815</v>
      </c>
      <c r="F44" s="77">
        <f>_xlfn.IFERROR(E44/$I$2*100,0)</f>
        <v>32.78402410346855</v>
      </c>
      <c r="G44" s="75">
        <v>140.7</v>
      </c>
      <c r="H44" s="75">
        <v>40</v>
      </c>
      <c r="I44" s="75">
        <v>356.9</v>
      </c>
      <c r="J44" s="74">
        <v>40</v>
      </c>
      <c r="K44" s="44"/>
      <c r="P44" s="45"/>
      <c r="Q44" s="45"/>
    </row>
    <row r="45" spans="1:17" s="50" customFormat="1" ht="16.5">
      <c r="A45" s="81" t="s">
        <v>47</v>
      </c>
      <c r="B45" s="68">
        <f>B21+B43+B44</f>
        <v>583.6944999999998</v>
      </c>
      <c r="C45" s="68">
        <f>C21+C43+C44</f>
        <v>584.8948</v>
      </c>
      <c r="D45" s="68">
        <f>_xlfn.IFERROR(G45/B45*1000,0)</f>
        <v>59932.47604697322</v>
      </c>
      <c r="E45" s="68">
        <f>_xlfn.IFERROR((I43+I21+1146.9)/(C43+C21+C44)/$K$1*1000,0)</f>
        <v>51187.53301733347</v>
      </c>
      <c r="F45" s="82">
        <f>_xlfn.IFERROR(E45/$I$2*100,0)</f>
        <v>101.56256551058229</v>
      </c>
      <c r="G45" s="68">
        <f>G21+G43+G44</f>
        <v>34982.25664</v>
      </c>
      <c r="H45" s="68">
        <f>H21+H43+H44</f>
        <v>2435.6459999999997</v>
      </c>
      <c r="I45" s="68">
        <f>I21+I43+I44</f>
        <v>358481.86263999995</v>
      </c>
      <c r="J45" s="68">
        <f>J21+J43+J44</f>
        <v>3947.3429999999994</v>
      </c>
      <c r="K45" s="49"/>
      <c r="P45" s="51"/>
      <c r="Q45" s="51"/>
    </row>
    <row r="47" spans="1:10" ht="65.25" customHeight="1">
      <c r="A47" s="104" t="s">
        <v>88</v>
      </c>
      <c r="B47" s="104"/>
      <c r="C47" s="104"/>
      <c r="D47" s="104"/>
      <c r="E47" s="104"/>
      <c r="F47" s="104"/>
      <c r="G47" s="104"/>
      <c r="H47" s="104"/>
      <c r="I47" s="104"/>
      <c r="J47" s="104"/>
    </row>
    <row r="48" spans="2:3" ht="16.5">
      <c r="B48" s="53"/>
      <c r="C48" s="53"/>
    </row>
  </sheetData>
  <sheetProtection/>
  <mergeCells count="3">
    <mergeCell ref="A1:I1"/>
    <mergeCell ref="A2:F2"/>
    <mergeCell ref="A47:J47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44"/>
  <sheetViews>
    <sheetView view="pageBreakPreview" zoomScale="60" zoomScaleNormal="90" zoomScalePageLayoutView="0" workbookViewId="0" topLeftCell="A1">
      <pane ySplit="3" topLeftCell="A38" activePane="bottomLeft" state="frozen"/>
      <selection pane="topLeft" activeCell="A1" sqref="A1"/>
      <selection pane="bottomLeft" activeCell="B46" sqref="B46:J46"/>
    </sheetView>
  </sheetViews>
  <sheetFormatPr defaultColWidth="9.140625" defaultRowHeight="15"/>
  <cols>
    <col min="1" max="1" width="30.140625" style="52" customWidth="1"/>
    <col min="2" max="2" width="18.7109375" style="53" customWidth="1"/>
    <col min="3" max="3" width="21.00390625" style="53" customWidth="1"/>
    <col min="4" max="4" width="16.57421875" style="37" customWidth="1"/>
    <col min="5" max="5" width="13.57421875" style="53" customWidth="1"/>
    <col min="6" max="6" width="18.28125" style="54" customWidth="1"/>
    <col min="7" max="7" width="14.00390625" style="53" customWidth="1"/>
    <col min="8" max="8" width="13.00390625" style="53" customWidth="1"/>
    <col min="9" max="9" width="16.140625" style="53" customWidth="1"/>
    <col min="10" max="10" width="13.140625" style="55" customWidth="1"/>
    <col min="11" max="11" width="11.8515625" style="55" customWidth="1"/>
    <col min="12" max="15" width="9.140625" style="39" customWidth="1"/>
    <col min="16" max="16" width="10.140625" style="39" bestFit="1" customWidth="1"/>
    <col min="17" max="16384" width="9.140625" style="39" customWidth="1"/>
  </cols>
  <sheetData>
    <row r="1" spans="1:11" ht="20.25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38" t="s">
        <v>64</v>
      </c>
      <c r="K1" s="38">
        <f>VLOOKUP(month,месяцы!$A$1:$B$12,2,FALSE)</f>
        <v>12</v>
      </c>
    </row>
    <row r="2" spans="1:11" ht="16.5">
      <c r="A2" s="103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3"/>
      <c r="C2" s="103"/>
      <c r="D2" s="103"/>
      <c r="E2" s="103"/>
      <c r="F2" s="103"/>
      <c r="G2" s="40"/>
      <c r="H2" s="41"/>
      <c r="I2" s="42">
        <v>50400</v>
      </c>
      <c r="J2" s="38">
        <v>2023</v>
      </c>
      <c r="K2" s="38"/>
    </row>
    <row r="3" spans="1:11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(декабрь)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44</v>
      </c>
      <c r="K3" s="36"/>
    </row>
    <row r="4" spans="1:17" s="92" customFormat="1" ht="16.5">
      <c r="A4" s="43" t="s">
        <v>2</v>
      </c>
      <c r="B4" s="69">
        <v>59.299999999999955</v>
      </c>
      <c r="C4" s="70">
        <v>59.3</v>
      </c>
      <c r="D4" s="71">
        <f>_xlfn.IFERROR(G4/B4*1000,0)</f>
        <v>79696.45868465441</v>
      </c>
      <c r="E4" s="71">
        <f>_xlfn.IFERROR(I4/C4/$K$1*1000,0)</f>
        <v>50566.75098369871</v>
      </c>
      <c r="F4" s="77">
        <f>_xlfn.IFERROR(E4/$I$2*100,0)</f>
        <v>100.33085512638633</v>
      </c>
      <c r="G4" s="70">
        <v>4726.000000000004</v>
      </c>
      <c r="H4" s="70">
        <v>905</v>
      </c>
      <c r="I4" s="72">
        <v>35983.3</v>
      </c>
      <c r="J4" s="72">
        <v>905</v>
      </c>
      <c r="K4" s="60"/>
      <c r="P4" s="93"/>
      <c r="Q4" s="93"/>
    </row>
    <row r="5" spans="1:17" s="92" customFormat="1" ht="16.5">
      <c r="A5" s="43" t="s">
        <v>3</v>
      </c>
      <c r="B5" s="69">
        <v>19.485000000000014</v>
      </c>
      <c r="C5" s="70">
        <v>21.3</v>
      </c>
      <c r="D5" s="71">
        <f aca="true" t="shared" si="0" ref="D5:D20">_xlfn.IFERROR(G5/B5*1000,0)</f>
        <v>55663.33076725685</v>
      </c>
      <c r="E5" s="71">
        <f aca="true" t="shared" si="1" ref="E5:E20">_xlfn.IFERROR(I5/C5/$K$1*1000,0)</f>
        <v>50800.07824726135</v>
      </c>
      <c r="F5" s="77">
        <f aca="true" t="shared" si="2" ref="F5:F20">_xlfn.IFERROR(E5/$I$2*100,0)</f>
        <v>100.79380604615346</v>
      </c>
      <c r="G5" s="70">
        <v>1084.6000000000004</v>
      </c>
      <c r="H5" s="70">
        <v>5.299999999999999</v>
      </c>
      <c r="I5" s="72">
        <v>12984.5</v>
      </c>
      <c r="J5" s="72">
        <v>14.1</v>
      </c>
      <c r="K5" s="60"/>
      <c r="P5" s="93"/>
      <c r="Q5" s="93"/>
    </row>
    <row r="6" spans="1:17" s="92" customFormat="1" ht="16.5">
      <c r="A6" s="43" t="s">
        <v>4</v>
      </c>
      <c r="B6" s="69">
        <v>53.11999999999989</v>
      </c>
      <c r="C6" s="70">
        <v>52.9</v>
      </c>
      <c r="D6" s="71">
        <f t="shared" si="0"/>
        <v>50001.88253012055</v>
      </c>
      <c r="E6" s="71">
        <f t="shared" si="1"/>
        <v>50406.11216131065</v>
      </c>
      <c r="F6" s="77">
        <f t="shared" si="2"/>
        <v>100.0121273041878</v>
      </c>
      <c r="G6" s="70">
        <v>2656.0999999999985</v>
      </c>
      <c r="H6" s="70">
        <v>0</v>
      </c>
      <c r="I6" s="72">
        <v>31997.8</v>
      </c>
      <c r="J6" s="72"/>
      <c r="K6" s="60"/>
      <c r="P6" s="93"/>
      <c r="Q6" s="93"/>
    </row>
    <row r="7" spans="1:17" s="92" customFormat="1" ht="16.5">
      <c r="A7" s="43" t="s">
        <v>6</v>
      </c>
      <c r="B7" s="69">
        <v>54.09999999999991</v>
      </c>
      <c r="C7" s="70">
        <v>51.9</v>
      </c>
      <c r="D7" s="71">
        <f t="shared" si="0"/>
        <v>67231.05360443635</v>
      </c>
      <c r="E7" s="71">
        <f t="shared" si="1"/>
        <v>51892.90301862557</v>
      </c>
      <c r="F7" s="77">
        <f t="shared" si="2"/>
        <v>102.96210916393962</v>
      </c>
      <c r="G7" s="70">
        <v>3637.2000000000007</v>
      </c>
      <c r="H7" s="70">
        <v>0</v>
      </c>
      <c r="I7" s="72">
        <v>32318.9</v>
      </c>
      <c r="J7" s="72"/>
      <c r="K7" s="60"/>
      <c r="P7" s="93"/>
      <c r="Q7" s="93"/>
    </row>
    <row r="8" spans="1:17" s="92" customFormat="1" ht="16.5">
      <c r="A8" s="43" t="s">
        <v>7</v>
      </c>
      <c r="B8" s="72">
        <v>15.003000000000014</v>
      </c>
      <c r="C8" s="70">
        <v>13.65</v>
      </c>
      <c r="D8" s="71">
        <f t="shared" si="0"/>
        <v>50383.25668199692</v>
      </c>
      <c r="E8" s="71">
        <f t="shared" si="1"/>
        <v>50525.64102564102</v>
      </c>
      <c r="F8" s="77">
        <f t="shared" si="2"/>
        <v>100.24928774928775</v>
      </c>
      <c r="G8" s="70">
        <v>755.9000000000005</v>
      </c>
      <c r="H8" s="70">
        <v>14.629999999999995</v>
      </c>
      <c r="I8" s="72">
        <v>8276.1</v>
      </c>
      <c r="J8" s="72">
        <v>381.87</v>
      </c>
      <c r="K8" s="60"/>
      <c r="P8" s="93"/>
      <c r="Q8" s="93"/>
    </row>
    <row r="9" spans="1:17" s="94" customFormat="1" ht="16.5">
      <c r="A9" s="43" t="s">
        <v>8</v>
      </c>
      <c r="B9" s="72">
        <v>82.39999999999998</v>
      </c>
      <c r="C9" s="70">
        <v>85.8045</v>
      </c>
      <c r="D9" s="71">
        <f t="shared" si="0"/>
        <v>51111.65048543689</v>
      </c>
      <c r="E9" s="71">
        <f t="shared" si="1"/>
        <v>50401.49409413259</v>
      </c>
      <c r="F9" s="77">
        <f t="shared" si="2"/>
        <v>100.00296447248529</v>
      </c>
      <c r="G9" s="70">
        <v>4211.5999999999985</v>
      </c>
      <c r="H9" s="70">
        <v>471.26</v>
      </c>
      <c r="I9" s="72">
        <v>51896.1</v>
      </c>
      <c r="J9" s="72">
        <v>471.26</v>
      </c>
      <c r="K9" s="60"/>
      <c r="P9" s="93"/>
      <c r="Q9" s="93"/>
    </row>
    <row r="10" spans="1:17" s="92" customFormat="1" ht="31.5">
      <c r="A10" s="43" t="s">
        <v>9</v>
      </c>
      <c r="B10" s="72">
        <v>6.800000000000011</v>
      </c>
      <c r="C10" s="70">
        <v>7.9</v>
      </c>
      <c r="D10" s="71">
        <f t="shared" si="0"/>
        <v>77455.88235294101</v>
      </c>
      <c r="E10" s="71">
        <f t="shared" si="1"/>
        <v>50556.96202531646</v>
      </c>
      <c r="F10" s="77">
        <f t="shared" si="2"/>
        <v>100.31143258991362</v>
      </c>
      <c r="G10" s="70">
        <v>526.6999999999998</v>
      </c>
      <c r="H10" s="70">
        <v>10.899999999999991</v>
      </c>
      <c r="I10" s="72">
        <v>4792.8</v>
      </c>
      <c r="J10" s="72">
        <v>125.8</v>
      </c>
      <c r="K10" s="60"/>
      <c r="P10" s="93"/>
      <c r="Q10" s="93"/>
    </row>
    <row r="11" spans="1:17" s="92" customFormat="1" ht="31.5">
      <c r="A11" s="43" t="s">
        <v>10</v>
      </c>
      <c r="B11" s="72">
        <v>8.603899999999996</v>
      </c>
      <c r="C11" s="70">
        <v>9.1</v>
      </c>
      <c r="D11" s="71">
        <f t="shared" si="0"/>
        <v>68190.0068573554</v>
      </c>
      <c r="E11" s="71">
        <f t="shared" si="1"/>
        <v>51765.567765567765</v>
      </c>
      <c r="F11" s="77">
        <f t="shared" si="2"/>
        <v>102.70945985231698</v>
      </c>
      <c r="G11" s="70">
        <v>586.6999999999998</v>
      </c>
      <c r="H11" s="70">
        <v>0</v>
      </c>
      <c r="I11" s="72">
        <v>5652.8</v>
      </c>
      <c r="J11" s="72"/>
      <c r="K11" s="60"/>
      <c r="P11" s="93"/>
      <c r="Q11" s="93"/>
    </row>
    <row r="12" spans="1:17" s="94" customFormat="1" ht="31.5">
      <c r="A12" s="34" t="s">
        <v>11</v>
      </c>
      <c r="B12" s="73">
        <v>12.305000000000007</v>
      </c>
      <c r="C12" s="70">
        <v>15</v>
      </c>
      <c r="D12" s="71">
        <f t="shared" si="0"/>
        <v>78155.22145469324</v>
      </c>
      <c r="E12" s="71">
        <f t="shared" si="1"/>
        <v>50451.11111111112</v>
      </c>
      <c r="F12" s="77">
        <f t="shared" si="2"/>
        <v>100.10141093474428</v>
      </c>
      <c r="G12" s="70">
        <v>961.7000000000007</v>
      </c>
      <c r="H12" s="70">
        <v>0</v>
      </c>
      <c r="I12" s="72">
        <v>9081.2</v>
      </c>
      <c r="J12" s="72"/>
      <c r="K12" s="60"/>
      <c r="P12" s="93"/>
      <c r="Q12" s="93"/>
    </row>
    <row r="13" spans="1:17" s="95" customFormat="1" ht="16.5">
      <c r="A13" s="43" t="s">
        <v>12</v>
      </c>
      <c r="B13" s="72">
        <v>57.000000000000114</v>
      </c>
      <c r="C13" s="70">
        <v>53.7</v>
      </c>
      <c r="D13" s="71">
        <f t="shared" si="0"/>
        <v>59498.24561403499</v>
      </c>
      <c r="E13" s="71">
        <f t="shared" si="1"/>
        <v>50902.23463687151</v>
      </c>
      <c r="F13" s="77">
        <f t="shared" si="2"/>
        <v>100.99649729537998</v>
      </c>
      <c r="G13" s="70">
        <v>3391.4000000000015</v>
      </c>
      <c r="H13" s="70">
        <v>118.89999999999998</v>
      </c>
      <c r="I13" s="72">
        <v>32801.4</v>
      </c>
      <c r="J13" s="72">
        <v>315.4</v>
      </c>
      <c r="K13" s="60"/>
      <c r="L13" s="94"/>
      <c r="P13" s="93"/>
      <c r="Q13" s="93"/>
    </row>
    <row r="14" spans="1:17" s="94" customFormat="1" ht="31.5">
      <c r="A14" s="34" t="s">
        <v>13</v>
      </c>
      <c r="B14" s="73">
        <v>105.80539999999996</v>
      </c>
      <c r="C14" s="70">
        <v>106.5622</v>
      </c>
      <c r="D14" s="71">
        <f>_xlfn.IFERROR(G14/B14*1000,0)</f>
        <v>55241.03684689066</v>
      </c>
      <c r="E14" s="71">
        <f t="shared" si="1"/>
        <v>50406.00700811357</v>
      </c>
      <c r="F14" s="77">
        <f t="shared" si="2"/>
        <v>100.011918666892</v>
      </c>
      <c r="G14" s="70">
        <v>5844.800000000003</v>
      </c>
      <c r="H14" s="70">
        <v>0</v>
      </c>
      <c r="I14" s="72">
        <v>64456.5</v>
      </c>
      <c r="J14" s="72"/>
      <c r="K14" s="60"/>
      <c r="P14" s="93"/>
      <c r="Q14" s="93"/>
    </row>
    <row r="15" spans="1:17" s="94" customFormat="1" ht="16.5">
      <c r="A15" s="43" t="s">
        <v>14</v>
      </c>
      <c r="B15" s="72">
        <v>64.09999999999991</v>
      </c>
      <c r="C15" s="70">
        <v>60.8</v>
      </c>
      <c r="D15" s="71">
        <f t="shared" si="0"/>
        <v>76720.74882995336</v>
      </c>
      <c r="E15" s="71">
        <f t="shared" si="1"/>
        <v>50415.02192982457</v>
      </c>
      <c r="F15" s="77">
        <f t="shared" si="2"/>
        <v>100.02980541631858</v>
      </c>
      <c r="G15" s="70">
        <v>4917.800000000003</v>
      </c>
      <c r="H15" s="70">
        <v>0</v>
      </c>
      <c r="I15" s="72">
        <v>36782.8</v>
      </c>
      <c r="J15" s="72"/>
      <c r="K15" s="60"/>
      <c r="P15" s="93"/>
      <c r="Q15" s="93"/>
    </row>
    <row r="16" spans="1:17" s="94" customFormat="1" ht="16.5">
      <c r="A16" s="5" t="s">
        <v>65</v>
      </c>
      <c r="B16" s="72">
        <v>76.70000000000005</v>
      </c>
      <c r="C16" s="70">
        <v>80</v>
      </c>
      <c r="D16" s="71">
        <f t="shared" si="0"/>
        <v>50400.26075619289</v>
      </c>
      <c r="E16" s="71">
        <f t="shared" si="1"/>
        <v>50400</v>
      </c>
      <c r="F16" s="77">
        <f t="shared" si="2"/>
        <v>100</v>
      </c>
      <c r="G16" s="70">
        <v>3865.699999999997</v>
      </c>
      <c r="H16" s="70">
        <v>0</v>
      </c>
      <c r="I16" s="72">
        <v>48384</v>
      </c>
      <c r="J16" s="72"/>
      <c r="K16" s="60"/>
      <c r="P16" s="93"/>
      <c r="Q16" s="93"/>
    </row>
    <row r="17" spans="1:17" s="94" customFormat="1" ht="31.5">
      <c r="A17" s="43" t="s">
        <v>66</v>
      </c>
      <c r="B17" s="72">
        <v>32</v>
      </c>
      <c r="C17" s="70">
        <v>32</v>
      </c>
      <c r="D17" s="71">
        <f t="shared" si="0"/>
        <v>48509.37499999998</v>
      </c>
      <c r="E17" s="71">
        <f t="shared" si="1"/>
        <v>50400</v>
      </c>
      <c r="F17" s="77">
        <f t="shared" si="2"/>
        <v>100</v>
      </c>
      <c r="G17" s="70">
        <v>1552.2999999999993</v>
      </c>
      <c r="H17" s="70">
        <v>0</v>
      </c>
      <c r="I17" s="72">
        <v>19353.6</v>
      </c>
      <c r="J17" s="72">
        <v>50.3</v>
      </c>
      <c r="K17" s="60"/>
      <c r="P17" s="93"/>
      <c r="Q17" s="93"/>
    </row>
    <row r="18" spans="1:17" s="92" customFormat="1" ht="31.5">
      <c r="A18" s="43" t="s">
        <v>16</v>
      </c>
      <c r="B18" s="72">
        <v>86.40000000000009</v>
      </c>
      <c r="C18" s="70">
        <v>87.5</v>
      </c>
      <c r="D18" s="71">
        <f t="shared" si="0"/>
        <v>50399.99999999992</v>
      </c>
      <c r="E18" s="71">
        <f t="shared" si="1"/>
        <v>50400</v>
      </c>
      <c r="F18" s="77">
        <f t="shared" si="2"/>
        <v>100</v>
      </c>
      <c r="G18" s="70">
        <v>4354.559999999998</v>
      </c>
      <c r="H18" s="70">
        <v>175.5</v>
      </c>
      <c r="I18" s="72">
        <v>52920</v>
      </c>
      <c r="J18" s="72">
        <v>175.5</v>
      </c>
      <c r="K18" s="60"/>
      <c r="P18" s="93"/>
      <c r="Q18" s="93"/>
    </row>
    <row r="19" spans="1:17" s="92" customFormat="1" ht="16.5">
      <c r="A19" s="43" t="s">
        <v>17</v>
      </c>
      <c r="B19" s="72">
        <v>14.300000000000011</v>
      </c>
      <c r="C19" s="70">
        <v>14.3</v>
      </c>
      <c r="D19" s="71">
        <f t="shared" si="0"/>
        <v>68552.44755244757</v>
      </c>
      <c r="E19" s="71">
        <f t="shared" si="1"/>
        <v>51912.58741258741</v>
      </c>
      <c r="F19" s="77">
        <f t="shared" si="2"/>
        <v>103.00116550116549</v>
      </c>
      <c r="G19" s="70">
        <v>980.3000000000011</v>
      </c>
      <c r="H19" s="70">
        <v>0</v>
      </c>
      <c r="I19" s="72">
        <v>8908.2</v>
      </c>
      <c r="J19" s="72"/>
      <c r="K19" s="60"/>
      <c r="P19" s="93"/>
      <c r="Q19" s="93"/>
    </row>
    <row r="20" spans="1:17" s="92" customFormat="1" ht="16.5">
      <c r="A20" s="48" t="s">
        <v>67</v>
      </c>
      <c r="B20" s="74">
        <v>0.2100000000000002</v>
      </c>
      <c r="C20" s="75">
        <v>0.1385</v>
      </c>
      <c r="D20" s="78">
        <f t="shared" si="0"/>
        <v>51428.57142857137</v>
      </c>
      <c r="E20" s="71">
        <f t="shared" si="1"/>
        <v>54211.79302045727</v>
      </c>
      <c r="F20" s="77">
        <f t="shared" si="2"/>
        <v>107.56308138979618</v>
      </c>
      <c r="G20" s="75">
        <v>10.799999999999997</v>
      </c>
      <c r="H20" s="75">
        <v>0</v>
      </c>
      <c r="I20" s="74">
        <v>90.1</v>
      </c>
      <c r="J20" s="74">
        <v>10.1</v>
      </c>
      <c r="K20" s="60"/>
      <c r="P20" s="93"/>
      <c r="Q20" s="93"/>
    </row>
    <row r="21" spans="1:17" s="96" customFormat="1" ht="16.5">
      <c r="A21" s="83" t="s">
        <v>45</v>
      </c>
      <c r="B21" s="68">
        <f>SUM(B4:B20)</f>
        <v>747.6323</v>
      </c>
      <c r="C21" s="68">
        <f>SUM(C4:C20)</f>
        <v>751.8552</v>
      </c>
      <c r="D21" s="68">
        <f>_xlfn.IFERROR(G21/B21*1000,0)</f>
        <v>58938.277546328616</v>
      </c>
      <c r="E21" s="68">
        <f>_xlfn.IFERROR(I21/C21/$K$1*1000,0)</f>
        <v>50617.02705520957</v>
      </c>
      <c r="F21" s="82">
        <f>_xlfn.IFERROR(E21/$I$2*100,0)</f>
        <v>100.43060923652692</v>
      </c>
      <c r="G21" s="68">
        <f>SUM(G4:G20)</f>
        <v>44064.16000000002</v>
      </c>
      <c r="H21" s="68">
        <f>SUM(H4:H20)</f>
        <v>1701.4900000000002</v>
      </c>
      <c r="I21" s="68">
        <f>SUM(I4:I20)</f>
        <v>456680.1</v>
      </c>
      <c r="J21" s="68">
        <f>SUM(J4:J20)</f>
        <v>2449.33</v>
      </c>
      <c r="K21" s="49"/>
      <c r="O21" s="97"/>
      <c r="P21" s="97"/>
      <c r="Q21" s="97"/>
    </row>
    <row r="22" spans="1:17" s="92" customFormat="1" ht="31.5">
      <c r="A22" s="84" t="s">
        <v>19</v>
      </c>
      <c r="B22" s="72">
        <v>0</v>
      </c>
      <c r="C22" s="70"/>
      <c r="D22" s="71">
        <f aca="true" t="shared" si="3" ref="D22:D42">_xlfn.IFERROR(G22/B22*1000,0)</f>
        <v>0</v>
      </c>
      <c r="E22" s="71">
        <f aca="true" t="shared" si="4" ref="E22:E42">_xlfn.IFERROR(I22/C22/$K$1*1000,0)</f>
        <v>0</v>
      </c>
      <c r="F22" s="77">
        <f aca="true" t="shared" si="5" ref="F22:F42">_xlfn.IFERROR(E22/$I$2*100,0)</f>
        <v>0</v>
      </c>
      <c r="G22" s="70">
        <v>0</v>
      </c>
      <c r="H22" s="70">
        <v>0</v>
      </c>
      <c r="I22" s="70"/>
      <c r="J22" s="72"/>
      <c r="K22" s="60"/>
      <c r="P22" s="93"/>
      <c r="Q22" s="93"/>
    </row>
    <row r="23" spans="1:17" s="92" customFormat="1" ht="31.5">
      <c r="A23" s="84" t="s">
        <v>68</v>
      </c>
      <c r="B23" s="72">
        <v>0</v>
      </c>
      <c r="C23" s="70"/>
      <c r="D23" s="71">
        <f t="shared" si="3"/>
        <v>0</v>
      </c>
      <c r="E23" s="71">
        <f t="shared" si="4"/>
        <v>0</v>
      </c>
      <c r="F23" s="77">
        <f t="shared" si="5"/>
        <v>0</v>
      </c>
      <c r="G23" s="70">
        <v>0</v>
      </c>
      <c r="H23" s="70">
        <v>0</v>
      </c>
      <c r="I23" s="70"/>
      <c r="J23" s="72"/>
      <c r="K23" s="60"/>
      <c r="P23" s="93"/>
      <c r="Q23" s="93"/>
    </row>
    <row r="24" spans="1:17" s="92" customFormat="1" ht="31.5">
      <c r="A24" s="84" t="s">
        <v>21</v>
      </c>
      <c r="B24" s="72">
        <v>0</v>
      </c>
      <c r="C24" s="70"/>
      <c r="D24" s="71">
        <f t="shared" si="3"/>
        <v>0</v>
      </c>
      <c r="E24" s="71">
        <f t="shared" si="4"/>
        <v>0</v>
      </c>
      <c r="F24" s="77">
        <f t="shared" si="5"/>
        <v>0</v>
      </c>
      <c r="G24" s="70">
        <v>0</v>
      </c>
      <c r="H24" s="70">
        <v>0</v>
      </c>
      <c r="I24" s="70"/>
      <c r="J24" s="72"/>
      <c r="K24" s="60"/>
      <c r="P24" s="93"/>
      <c r="Q24" s="93"/>
    </row>
    <row r="25" spans="1:17" s="92" customFormat="1" ht="31.5">
      <c r="A25" s="84" t="s">
        <v>22</v>
      </c>
      <c r="B25" s="72">
        <v>0.4099999999999997</v>
      </c>
      <c r="C25" s="70">
        <v>0.3</v>
      </c>
      <c r="D25" s="71">
        <f t="shared" si="3"/>
        <v>65853.65853658541</v>
      </c>
      <c r="E25" s="71">
        <f t="shared" si="4"/>
        <v>50416.666666666664</v>
      </c>
      <c r="F25" s="77">
        <f t="shared" si="5"/>
        <v>100.03306878306877</v>
      </c>
      <c r="G25" s="70">
        <v>27</v>
      </c>
      <c r="H25" s="70">
        <v>0</v>
      </c>
      <c r="I25" s="70">
        <v>181.5</v>
      </c>
      <c r="J25" s="72"/>
      <c r="K25" s="60"/>
      <c r="P25" s="93"/>
      <c r="Q25" s="93"/>
    </row>
    <row r="26" spans="1:17" s="92" customFormat="1" ht="47.25">
      <c r="A26" s="84" t="s">
        <v>23</v>
      </c>
      <c r="B26" s="72">
        <v>0</v>
      </c>
      <c r="C26" s="70"/>
      <c r="D26" s="71">
        <f t="shared" si="3"/>
        <v>0</v>
      </c>
      <c r="E26" s="71">
        <f t="shared" si="4"/>
        <v>0</v>
      </c>
      <c r="F26" s="77">
        <f t="shared" si="5"/>
        <v>0</v>
      </c>
      <c r="G26" s="70">
        <v>0</v>
      </c>
      <c r="H26" s="70">
        <v>0</v>
      </c>
      <c r="I26" s="70"/>
      <c r="J26" s="72"/>
      <c r="K26" s="60"/>
      <c r="P26" s="93"/>
      <c r="Q26" s="93"/>
    </row>
    <row r="27" spans="1:17" s="92" customFormat="1" ht="31.5">
      <c r="A27" s="84" t="s">
        <v>24</v>
      </c>
      <c r="B27" s="72">
        <v>0</v>
      </c>
      <c r="C27" s="70"/>
      <c r="D27" s="71">
        <f t="shared" si="3"/>
        <v>0</v>
      </c>
      <c r="E27" s="71">
        <f t="shared" si="4"/>
        <v>0</v>
      </c>
      <c r="F27" s="77">
        <f t="shared" si="5"/>
        <v>0</v>
      </c>
      <c r="G27" s="70">
        <v>0</v>
      </c>
      <c r="H27" s="70">
        <v>0</v>
      </c>
      <c r="I27" s="70"/>
      <c r="J27" s="72"/>
      <c r="K27" s="60"/>
      <c r="P27" s="93"/>
      <c r="Q27" s="93"/>
    </row>
    <row r="28" spans="1:17" s="92" customFormat="1" ht="31.5">
      <c r="A28" s="84" t="s">
        <v>69</v>
      </c>
      <c r="B28" s="76">
        <v>0</v>
      </c>
      <c r="C28" s="70"/>
      <c r="D28" s="71">
        <f t="shared" si="3"/>
        <v>0</v>
      </c>
      <c r="E28" s="71">
        <f t="shared" si="4"/>
        <v>0</v>
      </c>
      <c r="F28" s="77">
        <f t="shared" si="5"/>
        <v>0</v>
      </c>
      <c r="G28" s="70">
        <v>0</v>
      </c>
      <c r="H28" s="70">
        <v>0</v>
      </c>
      <c r="I28" s="70"/>
      <c r="J28" s="72"/>
      <c r="K28" s="60"/>
      <c r="P28" s="93"/>
      <c r="Q28" s="93"/>
    </row>
    <row r="29" spans="1:17" s="92" customFormat="1" ht="31.5">
      <c r="A29" s="84" t="s">
        <v>26</v>
      </c>
      <c r="B29" s="76">
        <v>0</v>
      </c>
      <c r="C29" s="70">
        <v>0</v>
      </c>
      <c r="D29" s="71">
        <f t="shared" si="3"/>
        <v>0</v>
      </c>
      <c r="E29" s="71">
        <f t="shared" si="4"/>
        <v>0</v>
      </c>
      <c r="F29" s="77">
        <f t="shared" si="5"/>
        <v>0</v>
      </c>
      <c r="G29" s="70">
        <v>0</v>
      </c>
      <c r="H29" s="70">
        <v>0</v>
      </c>
      <c r="I29" s="70">
        <v>0</v>
      </c>
      <c r="J29" s="72">
        <v>0</v>
      </c>
      <c r="K29" s="60"/>
      <c r="P29" s="93"/>
      <c r="Q29" s="93"/>
    </row>
    <row r="30" spans="1:17" s="92" customFormat="1" ht="31.5">
      <c r="A30" s="84" t="s">
        <v>27</v>
      </c>
      <c r="B30" s="72">
        <v>0</v>
      </c>
      <c r="C30" s="70"/>
      <c r="D30" s="71">
        <f t="shared" si="3"/>
        <v>0</v>
      </c>
      <c r="E30" s="71">
        <f t="shared" si="4"/>
        <v>0</v>
      </c>
      <c r="F30" s="77">
        <f t="shared" si="5"/>
        <v>0</v>
      </c>
      <c r="G30" s="70">
        <v>0</v>
      </c>
      <c r="H30" s="70">
        <v>0</v>
      </c>
      <c r="I30" s="70"/>
      <c r="J30" s="72"/>
      <c r="K30" s="60"/>
      <c r="P30" s="93"/>
      <c r="Q30" s="93"/>
    </row>
    <row r="31" spans="1:17" s="92" customFormat="1" ht="31.5">
      <c r="A31" s="85" t="s">
        <v>28</v>
      </c>
      <c r="B31" s="76">
        <v>0</v>
      </c>
      <c r="C31" s="70"/>
      <c r="D31" s="71">
        <f t="shared" si="3"/>
        <v>0</v>
      </c>
      <c r="E31" s="71">
        <f t="shared" si="4"/>
        <v>0</v>
      </c>
      <c r="F31" s="77">
        <f t="shared" si="5"/>
        <v>0</v>
      </c>
      <c r="G31" s="70">
        <v>0</v>
      </c>
      <c r="H31" s="70">
        <v>0</v>
      </c>
      <c r="I31" s="70"/>
      <c r="J31" s="72"/>
      <c r="K31" s="60"/>
      <c r="P31" s="93"/>
      <c r="Q31" s="93"/>
    </row>
    <row r="32" spans="1:17" s="92" customFormat="1" ht="31.5">
      <c r="A32" s="84" t="s">
        <v>29</v>
      </c>
      <c r="B32" s="72">
        <v>0</v>
      </c>
      <c r="C32" s="70"/>
      <c r="D32" s="71">
        <f t="shared" si="3"/>
        <v>0</v>
      </c>
      <c r="E32" s="71">
        <f t="shared" si="4"/>
        <v>0</v>
      </c>
      <c r="F32" s="77">
        <f t="shared" si="5"/>
        <v>0</v>
      </c>
      <c r="G32" s="70">
        <v>0</v>
      </c>
      <c r="H32" s="70">
        <v>0</v>
      </c>
      <c r="I32" s="70"/>
      <c r="J32" s="72"/>
      <c r="K32" s="60"/>
      <c r="P32" s="93"/>
      <c r="Q32" s="93"/>
    </row>
    <row r="33" spans="1:17" s="92" customFormat="1" ht="31.5">
      <c r="A33" s="84" t="s">
        <v>30</v>
      </c>
      <c r="B33" s="76">
        <v>0</v>
      </c>
      <c r="C33" s="70"/>
      <c r="D33" s="71">
        <f t="shared" si="3"/>
        <v>0</v>
      </c>
      <c r="E33" s="71">
        <f t="shared" si="4"/>
        <v>0</v>
      </c>
      <c r="F33" s="77">
        <f t="shared" si="5"/>
        <v>0</v>
      </c>
      <c r="G33" s="70">
        <v>0</v>
      </c>
      <c r="H33" s="70">
        <v>0</v>
      </c>
      <c r="I33" s="70"/>
      <c r="J33" s="72"/>
      <c r="K33" s="60"/>
      <c r="P33" s="93"/>
      <c r="Q33" s="93"/>
    </row>
    <row r="34" spans="1:17" s="92" customFormat="1" ht="31.5">
      <c r="A34" s="84" t="s">
        <v>70</v>
      </c>
      <c r="B34" s="72">
        <v>0</v>
      </c>
      <c r="C34" s="70"/>
      <c r="D34" s="71">
        <f t="shared" si="3"/>
        <v>0</v>
      </c>
      <c r="E34" s="71">
        <f t="shared" si="4"/>
        <v>0</v>
      </c>
      <c r="F34" s="77">
        <f t="shared" si="5"/>
        <v>0</v>
      </c>
      <c r="G34" s="70">
        <v>0</v>
      </c>
      <c r="H34" s="70">
        <v>0</v>
      </c>
      <c r="I34" s="70"/>
      <c r="J34" s="72"/>
      <c r="K34" s="60"/>
      <c r="P34" s="93"/>
      <c r="Q34" s="93"/>
    </row>
    <row r="35" spans="1:17" s="92" customFormat="1" ht="16.5">
      <c r="A35" s="84" t="s">
        <v>32</v>
      </c>
      <c r="B35" s="72">
        <v>0</v>
      </c>
      <c r="C35" s="70"/>
      <c r="D35" s="71">
        <f t="shared" si="3"/>
        <v>0</v>
      </c>
      <c r="E35" s="71">
        <f t="shared" si="4"/>
        <v>0</v>
      </c>
      <c r="F35" s="77">
        <f t="shared" si="5"/>
        <v>0</v>
      </c>
      <c r="G35" s="70">
        <v>0</v>
      </c>
      <c r="H35" s="70">
        <v>0</v>
      </c>
      <c r="I35" s="70"/>
      <c r="J35" s="72"/>
      <c r="K35" s="60"/>
      <c r="P35" s="93"/>
      <c r="Q35" s="93"/>
    </row>
    <row r="36" spans="1:17" s="92" customFormat="1" ht="31.5">
      <c r="A36" s="84" t="s">
        <v>71</v>
      </c>
      <c r="B36" s="72">
        <v>0</v>
      </c>
      <c r="C36" s="70"/>
      <c r="D36" s="71">
        <f t="shared" si="3"/>
        <v>0</v>
      </c>
      <c r="E36" s="71">
        <f t="shared" si="4"/>
        <v>0</v>
      </c>
      <c r="F36" s="77">
        <f t="shared" si="5"/>
        <v>0</v>
      </c>
      <c r="G36" s="70">
        <v>0</v>
      </c>
      <c r="H36" s="70">
        <v>0</v>
      </c>
      <c r="I36" s="70">
        <v>0</v>
      </c>
      <c r="J36" s="72"/>
      <c r="K36" s="60"/>
      <c r="P36" s="93"/>
      <c r="Q36" s="93"/>
    </row>
    <row r="37" spans="1:17" s="92" customFormat="1" ht="31.5">
      <c r="A37" s="84" t="s">
        <v>72</v>
      </c>
      <c r="B37" s="76">
        <v>0</v>
      </c>
      <c r="C37" s="70"/>
      <c r="D37" s="71">
        <f t="shared" si="3"/>
        <v>0</v>
      </c>
      <c r="E37" s="71">
        <f t="shared" si="4"/>
        <v>0</v>
      </c>
      <c r="F37" s="77">
        <f t="shared" si="5"/>
        <v>0</v>
      </c>
      <c r="G37" s="70">
        <v>0</v>
      </c>
      <c r="H37" s="70">
        <v>0</v>
      </c>
      <c r="I37" s="70"/>
      <c r="J37" s="72"/>
      <c r="K37" s="60"/>
      <c r="P37" s="93"/>
      <c r="Q37" s="93"/>
    </row>
    <row r="38" spans="1:17" s="92" customFormat="1" ht="31.5">
      <c r="A38" s="84" t="s">
        <v>73</v>
      </c>
      <c r="B38" s="72">
        <v>0</v>
      </c>
      <c r="C38" s="70"/>
      <c r="D38" s="71">
        <f t="shared" si="3"/>
        <v>0</v>
      </c>
      <c r="E38" s="71">
        <f t="shared" si="4"/>
        <v>0</v>
      </c>
      <c r="F38" s="77">
        <f t="shared" si="5"/>
        <v>0</v>
      </c>
      <c r="G38" s="70">
        <v>0</v>
      </c>
      <c r="H38" s="70">
        <v>0</v>
      </c>
      <c r="I38" s="70"/>
      <c r="J38" s="72"/>
      <c r="K38" s="60"/>
      <c r="P38" s="93"/>
      <c r="Q38" s="93"/>
    </row>
    <row r="39" spans="1:17" s="92" customFormat="1" ht="31.5">
      <c r="A39" s="84" t="s">
        <v>36</v>
      </c>
      <c r="B39" s="72">
        <v>0</v>
      </c>
      <c r="C39" s="70"/>
      <c r="D39" s="71">
        <f t="shared" si="3"/>
        <v>0</v>
      </c>
      <c r="E39" s="71">
        <f t="shared" si="4"/>
        <v>0</v>
      </c>
      <c r="F39" s="77">
        <f t="shared" si="5"/>
        <v>0</v>
      </c>
      <c r="G39" s="70">
        <v>0</v>
      </c>
      <c r="H39" s="70">
        <v>0</v>
      </c>
      <c r="I39" s="70"/>
      <c r="J39" s="72"/>
      <c r="K39" s="60"/>
      <c r="P39" s="93"/>
      <c r="Q39" s="93"/>
    </row>
    <row r="40" spans="1:17" s="92" customFormat="1" ht="31.5">
      <c r="A40" s="84" t="s">
        <v>74</v>
      </c>
      <c r="B40" s="72">
        <v>4</v>
      </c>
      <c r="C40" s="70">
        <v>4</v>
      </c>
      <c r="D40" s="71">
        <f t="shared" si="3"/>
        <v>60019.999999999985</v>
      </c>
      <c r="E40" s="71">
        <f t="shared" si="4"/>
        <v>51202.08333333333</v>
      </c>
      <c r="F40" s="77">
        <f t="shared" si="5"/>
        <v>101.59143518518519</v>
      </c>
      <c r="G40" s="70">
        <v>240.07999999999993</v>
      </c>
      <c r="H40" s="70">
        <v>0</v>
      </c>
      <c r="I40" s="70">
        <v>2457.7</v>
      </c>
      <c r="J40" s="72"/>
      <c r="K40" s="60"/>
      <c r="P40" s="93"/>
      <c r="Q40" s="93"/>
    </row>
    <row r="41" spans="1:17" s="92" customFormat="1" ht="31.5">
      <c r="A41" s="84" t="s">
        <v>38</v>
      </c>
      <c r="B41" s="72">
        <v>0</v>
      </c>
      <c r="C41" s="70"/>
      <c r="D41" s="71">
        <f t="shared" si="3"/>
        <v>0</v>
      </c>
      <c r="E41" s="71">
        <f t="shared" si="4"/>
        <v>0</v>
      </c>
      <c r="F41" s="77">
        <f t="shared" si="5"/>
        <v>0</v>
      </c>
      <c r="G41" s="70">
        <v>0</v>
      </c>
      <c r="H41" s="70">
        <v>0</v>
      </c>
      <c r="I41" s="70"/>
      <c r="J41" s="72"/>
      <c r="K41" s="60"/>
      <c r="P41" s="93"/>
      <c r="Q41" s="93"/>
    </row>
    <row r="42" spans="1:17" s="92" customFormat="1" ht="31.5">
      <c r="A42" s="86" t="s">
        <v>39</v>
      </c>
      <c r="B42" s="74">
        <v>0</v>
      </c>
      <c r="C42" s="75"/>
      <c r="D42" s="78">
        <f t="shared" si="3"/>
        <v>0</v>
      </c>
      <c r="E42" s="71">
        <f t="shared" si="4"/>
        <v>0</v>
      </c>
      <c r="F42" s="77">
        <f t="shared" si="5"/>
        <v>0</v>
      </c>
      <c r="G42" s="75">
        <v>0</v>
      </c>
      <c r="H42" s="75">
        <v>0</v>
      </c>
      <c r="I42" s="75"/>
      <c r="J42" s="74"/>
      <c r="K42" s="60"/>
      <c r="P42" s="93"/>
      <c r="Q42" s="93"/>
    </row>
    <row r="43" spans="1:17" s="50" customFormat="1" ht="16.5">
      <c r="A43" s="81" t="s">
        <v>46</v>
      </c>
      <c r="B43" s="68">
        <f>SUM(B22:B42)</f>
        <v>4.41</v>
      </c>
      <c r="C43" s="68">
        <f>SUM(C22:C42)</f>
        <v>4.3</v>
      </c>
      <c r="D43" s="68">
        <f>_xlfn.IFERROR(G43/B43*1000,0)</f>
        <v>60562.35827664397</v>
      </c>
      <c r="E43" s="68">
        <f>_xlfn.IFERROR(I43/C43/$K$1*1000,0)</f>
        <v>51147.28682170542</v>
      </c>
      <c r="F43" s="82">
        <f>_xlfn.IFERROR(E43/$I$2*100,0)</f>
        <v>101.48271194782821</v>
      </c>
      <c r="G43" s="68">
        <f>SUM(G22:G42)</f>
        <v>267.0799999999999</v>
      </c>
      <c r="H43" s="68">
        <f>SUM(H22:H42)</f>
        <v>0</v>
      </c>
      <c r="I43" s="68">
        <f>SUM(I22:I42)</f>
        <v>2639.2</v>
      </c>
      <c r="J43" s="68">
        <f>SUM(J22:J42)</f>
        <v>0</v>
      </c>
      <c r="K43" s="49"/>
      <c r="P43" s="51"/>
      <c r="Q43" s="51"/>
    </row>
    <row r="44" spans="1:17" s="50" customFormat="1" ht="16.5">
      <c r="A44" s="81" t="s">
        <v>47</v>
      </c>
      <c r="B44" s="68">
        <f>B21+B43</f>
        <v>752.0423</v>
      </c>
      <c r="C44" s="68">
        <f>C21+C43</f>
        <v>756.1551999999999</v>
      </c>
      <c r="D44" s="68">
        <f>_xlfn.IFERROR(G44/B44*1000,0)</f>
        <v>58947.8012074587</v>
      </c>
      <c r="E44" s="68">
        <f>_xlfn.IFERROR(I44/C44/$K$1*1000,0)</f>
        <v>50620.04246394568</v>
      </c>
      <c r="F44" s="82">
        <f>_xlfn.IFERROR(E44/$I$2*100,0)</f>
        <v>100.43659219036843</v>
      </c>
      <c r="G44" s="68">
        <f>G21+G43</f>
        <v>44331.24000000002</v>
      </c>
      <c r="H44" s="68">
        <f>H21+H43</f>
        <v>1701.4900000000002</v>
      </c>
      <c r="I44" s="68">
        <f>I21+I43</f>
        <v>459319.3</v>
      </c>
      <c r="J44" s="68">
        <f>J21+J43</f>
        <v>2449.33</v>
      </c>
      <c r="K44" s="49"/>
      <c r="P44" s="51"/>
      <c r="Q44" s="51"/>
    </row>
  </sheetData>
  <sheetProtection/>
  <mergeCells count="2">
    <mergeCell ref="A1:I1"/>
    <mergeCell ref="A2:F2"/>
  </mergeCells>
  <dataValidations count="2"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P53"/>
  <sheetViews>
    <sheetView zoomScale="90" zoomScaleNormal="90" zoomScalePageLayoutView="0" workbookViewId="0" topLeftCell="A1">
      <pane ySplit="3" topLeftCell="A34" activePane="bottomLeft" state="frozen"/>
      <selection pane="topLeft" activeCell="A1" sqref="A1"/>
      <selection pane="bottomLeft" activeCell="L47" sqref="L47"/>
    </sheetView>
  </sheetViews>
  <sheetFormatPr defaultColWidth="9.140625" defaultRowHeight="15"/>
  <cols>
    <col min="1" max="1" width="30.7109375" style="37" customWidth="1"/>
    <col min="2" max="2" width="18.28125" style="37" customWidth="1"/>
    <col min="3" max="3" width="18.140625" style="56" customWidth="1"/>
    <col min="4" max="4" width="18.00390625" style="53" customWidth="1"/>
    <col min="5" max="5" width="14.140625" style="53" customWidth="1"/>
    <col min="6" max="6" width="18.57421875" style="57" customWidth="1"/>
    <col min="7" max="7" width="15.140625" style="37" customWidth="1"/>
    <col min="8" max="9" width="14.7109375" style="37" customWidth="1"/>
    <col min="10" max="10" width="13.140625" style="55" customWidth="1"/>
    <col min="11" max="12" width="16.28125" style="55" customWidth="1"/>
    <col min="13" max="14" width="9.28125" style="39" bestFit="1" customWidth="1"/>
    <col min="15" max="15" width="10.140625" style="39" bestFit="1" customWidth="1"/>
    <col min="16" max="16" width="9.28125" style="39" bestFit="1" customWidth="1"/>
    <col min="17" max="16384" width="9.140625" style="39" customWidth="1"/>
  </cols>
  <sheetData>
    <row r="1" spans="1:11" ht="20.25">
      <c r="A1" s="102" t="s">
        <v>50</v>
      </c>
      <c r="B1" s="102"/>
      <c r="C1" s="102"/>
      <c r="D1" s="102"/>
      <c r="E1" s="102"/>
      <c r="F1" s="102"/>
      <c r="G1" s="102"/>
      <c r="H1" s="102"/>
      <c r="I1" s="102"/>
      <c r="J1" s="38" t="s">
        <v>64</v>
      </c>
      <c r="K1" s="38">
        <f>VLOOKUP(month,месяцы!$A$1:$B$12,2,FALSE)</f>
        <v>12</v>
      </c>
    </row>
    <row r="2" spans="1:11" ht="16.5">
      <c r="A2" s="103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3"/>
      <c r="C2" s="103"/>
      <c r="D2" s="103"/>
      <c r="E2" s="103"/>
      <c r="F2" s="103"/>
      <c r="G2" s="40"/>
      <c r="H2" s="41"/>
      <c r="I2" s="42">
        <v>50400</v>
      </c>
      <c r="J2" s="38">
        <v>2023</v>
      </c>
      <c r="K2" s="38"/>
    </row>
    <row r="3" spans="1:12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(декабрь)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44</v>
      </c>
      <c r="K3" s="36"/>
      <c r="L3" s="36"/>
    </row>
    <row r="4" spans="1:16" s="92" customFormat="1" ht="31.5">
      <c r="A4" s="43" t="s">
        <v>2</v>
      </c>
      <c r="B4" s="69">
        <v>3</v>
      </c>
      <c r="C4" s="70">
        <v>3</v>
      </c>
      <c r="D4" s="71">
        <f>_xlfn.IFERROR(G4/B4*1000,0)</f>
        <v>77299.99999999996</v>
      </c>
      <c r="E4" s="71">
        <f>_xlfn.IFERROR(I4/C4/$K$1*1000,0)</f>
        <v>50988.88888888889</v>
      </c>
      <c r="F4" s="77">
        <f>_xlfn.IFERROR(E4/$I$2*100,0)</f>
        <v>101.16843033509701</v>
      </c>
      <c r="G4" s="70">
        <v>231.89999999999986</v>
      </c>
      <c r="H4" s="70">
        <v>134.7</v>
      </c>
      <c r="I4" s="72">
        <v>1835.6</v>
      </c>
      <c r="J4" s="72">
        <v>134.7</v>
      </c>
      <c r="K4" s="60"/>
      <c r="L4" s="60"/>
      <c r="O4" s="93"/>
      <c r="P4" s="93"/>
    </row>
    <row r="5" spans="1:16" s="92" customFormat="1" ht="31.5">
      <c r="A5" s="43" t="s">
        <v>3</v>
      </c>
      <c r="B5" s="69">
        <v>0</v>
      </c>
      <c r="C5" s="70"/>
      <c r="D5" s="71">
        <f aca="true" t="shared" si="0" ref="D5:D20">_xlfn.IFERROR(G5/B5*1000,0)</f>
        <v>0</v>
      </c>
      <c r="E5" s="71">
        <f aca="true" t="shared" si="1" ref="E5:E20">_xlfn.IFERROR(I5/C5/$K$1*1000,0)</f>
        <v>0</v>
      </c>
      <c r="F5" s="77">
        <f aca="true" t="shared" si="2" ref="F5:F20">_xlfn.IFERROR(E5/$I$2*100,0)</f>
        <v>0</v>
      </c>
      <c r="G5" s="70">
        <v>0</v>
      </c>
      <c r="H5" s="70">
        <v>0</v>
      </c>
      <c r="I5" s="72"/>
      <c r="J5" s="72"/>
      <c r="K5" s="60"/>
      <c r="L5" s="60"/>
      <c r="O5" s="93"/>
      <c r="P5" s="93"/>
    </row>
    <row r="6" spans="1:16" s="92" customFormat="1" ht="31.5">
      <c r="A6" s="43" t="s">
        <v>4</v>
      </c>
      <c r="B6" s="69">
        <v>0.9469999999999992</v>
      </c>
      <c r="C6" s="70">
        <v>0.98</v>
      </c>
      <c r="D6" s="71">
        <f t="shared" si="0"/>
        <v>55543.82259767695</v>
      </c>
      <c r="E6" s="71">
        <f t="shared" si="1"/>
        <v>50799.319727891154</v>
      </c>
      <c r="F6" s="77">
        <f t="shared" si="2"/>
        <v>100.79230104740309</v>
      </c>
      <c r="G6" s="70">
        <v>52.60000000000002</v>
      </c>
      <c r="H6" s="70">
        <v>0</v>
      </c>
      <c r="I6" s="72">
        <v>597.4</v>
      </c>
      <c r="J6" s="72"/>
      <c r="K6" s="60"/>
      <c r="L6" s="60"/>
      <c r="O6" s="93"/>
      <c r="P6" s="93"/>
    </row>
    <row r="7" spans="1:16" s="92" customFormat="1" ht="31.5">
      <c r="A7" s="43" t="s">
        <v>6</v>
      </c>
      <c r="B7" s="69">
        <v>2</v>
      </c>
      <c r="C7" s="70">
        <v>2</v>
      </c>
      <c r="D7" s="71">
        <f t="shared" si="0"/>
        <v>51750</v>
      </c>
      <c r="E7" s="71">
        <f t="shared" si="1"/>
        <v>4312.5</v>
      </c>
      <c r="F7" s="77">
        <f t="shared" si="2"/>
        <v>8.556547619047619</v>
      </c>
      <c r="G7" s="70">
        <v>103.5</v>
      </c>
      <c r="H7" s="70">
        <v>0</v>
      </c>
      <c r="I7" s="72">
        <v>103.5</v>
      </c>
      <c r="J7" s="72"/>
      <c r="K7" s="60"/>
      <c r="L7" s="60"/>
      <c r="O7" s="93"/>
      <c r="P7" s="93"/>
    </row>
    <row r="8" spans="1:16" s="92" customFormat="1" ht="31.5">
      <c r="A8" s="43" t="s">
        <v>7</v>
      </c>
      <c r="B8" s="72">
        <v>0.1960000000000015</v>
      </c>
      <c r="C8" s="70">
        <v>0.9</v>
      </c>
      <c r="D8" s="71">
        <f t="shared" si="0"/>
        <v>93877.55102040732</v>
      </c>
      <c r="E8" s="71">
        <f t="shared" si="1"/>
        <v>51185.18518518518</v>
      </c>
      <c r="F8" s="77">
        <f t="shared" si="2"/>
        <v>101.55790711346266</v>
      </c>
      <c r="G8" s="70">
        <v>18.399999999999977</v>
      </c>
      <c r="H8" s="70">
        <v>0.75</v>
      </c>
      <c r="I8" s="72">
        <v>552.8</v>
      </c>
      <c r="J8" s="72">
        <v>12.15</v>
      </c>
      <c r="K8" s="60"/>
      <c r="L8" s="60"/>
      <c r="O8" s="93"/>
      <c r="P8" s="93"/>
    </row>
    <row r="9" spans="1:16" s="94" customFormat="1" ht="31.5">
      <c r="A9" s="43" t="s">
        <v>8</v>
      </c>
      <c r="B9" s="72">
        <v>4.0020000000000095</v>
      </c>
      <c r="C9" s="70">
        <v>4.2</v>
      </c>
      <c r="D9" s="71">
        <f t="shared" si="0"/>
        <v>55432.28385807087</v>
      </c>
      <c r="E9" s="71">
        <f t="shared" si="1"/>
        <v>50800.00000000001</v>
      </c>
      <c r="F9" s="77">
        <f t="shared" si="2"/>
        <v>100.79365079365081</v>
      </c>
      <c r="G9" s="70">
        <v>221.84000000000015</v>
      </c>
      <c r="H9" s="70">
        <v>658.36</v>
      </c>
      <c r="I9" s="72">
        <v>2560.32</v>
      </c>
      <c r="J9" s="72">
        <v>658.36</v>
      </c>
      <c r="K9" s="60"/>
      <c r="L9" s="60"/>
      <c r="O9" s="93"/>
      <c r="P9" s="93"/>
    </row>
    <row r="10" spans="1:16" s="92" customFormat="1" ht="31.5">
      <c r="A10" s="43" t="s">
        <v>9</v>
      </c>
      <c r="B10" s="72">
        <v>0</v>
      </c>
      <c r="C10" s="70"/>
      <c r="D10" s="71">
        <f t="shared" si="0"/>
        <v>0</v>
      </c>
      <c r="E10" s="71">
        <f t="shared" si="1"/>
        <v>0</v>
      </c>
      <c r="F10" s="77">
        <f t="shared" si="2"/>
        <v>0</v>
      </c>
      <c r="G10" s="70">
        <v>0</v>
      </c>
      <c r="H10" s="70">
        <v>0</v>
      </c>
      <c r="I10" s="72"/>
      <c r="J10" s="72"/>
      <c r="K10" s="60"/>
      <c r="L10" s="60"/>
      <c r="O10" s="93"/>
      <c r="P10" s="93"/>
    </row>
    <row r="11" spans="1:16" s="92" customFormat="1" ht="31.5">
      <c r="A11" s="43" t="s">
        <v>10</v>
      </c>
      <c r="B11" s="72">
        <v>0</v>
      </c>
      <c r="C11" s="70"/>
      <c r="D11" s="71">
        <f t="shared" si="0"/>
        <v>0</v>
      </c>
      <c r="E11" s="71">
        <f t="shared" si="1"/>
        <v>0</v>
      </c>
      <c r="F11" s="77">
        <f t="shared" si="2"/>
        <v>0</v>
      </c>
      <c r="G11" s="70">
        <v>0</v>
      </c>
      <c r="H11" s="70">
        <v>0</v>
      </c>
      <c r="I11" s="72"/>
      <c r="J11" s="72"/>
      <c r="K11" s="60"/>
      <c r="L11" s="60"/>
      <c r="O11" s="93"/>
      <c r="P11" s="93"/>
    </row>
    <row r="12" spans="1:16" s="94" customFormat="1" ht="31.5">
      <c r="A12" s="34" t="s">
        <v>11</v>
      </c>
      <c r="B12" s="73">
        <v>1</v>
      </c>
      <c r="C12" s="70">
        <v>1</v>
      </c>
      <c r="D12" s="71">
        <f t="shared" si="0"/>
        <v>69699.99999999993</v>
      </c>
      <c r="E12" s="71">
        <f t="shared" si="1"/>
        <v>51449.99999999999</v>
      </c>
      <c r="F12" s="77">
        <f t="shared" si="2"/>
        <v>102.08333333333333</v>
      </c>
      <c r="G12" s="70">
        <v>69.69999999999993</v>
      </c>
      <c r="H12" s="70">
        <v>0</v>
      </c>
      <c r="I12" s="72">
        <v>617.4</v>
      </c>
      <c r="J12" s="72"/>
      <c r="K12" s="60"/>
      <c r="L12" s="60"/>
      <c r="O12" s="93"/>
      <c r="P12" s="93"/>
    </row>
    <row r="13" spans="1:16" s="95" customFormat="1" ht="16.5">
      <c r="A13" s="43" t="s">
        <v>12</v>
      </c>
      <c r="B13" s="72">
        <v>0</v>
      </c>
      <c r="C13" s="70"/>
      <c r="D13" s="71">
        <f t="shared" si="0"/>
        <v>0</v>
      </c>
      <c r="E13" s="71">
        <f t="shared" si="1"/>
        <v>0</v>
      </c>
      <c r="F13" s="77">
        <f t="shared" si="2"/>
        <v>0</v>
      </c>
      <c r="G13" s="70">
        <v>0</v>
      </c>
      <c r="H13" s="70">
        <v>0</v>
      </c>
      <c r="I13" s="72"/>
      <c r="J13" s="72"/>
      <c r="K13" s="60"/>
      <c r="L13" s="60"/>
      <c r="O13" s="93"/>
      <c r="P13" s="93"/>
    </row>
    <row r="14" spans="1:16" s="94" customFormat="1" ht="31.5">
      <c r="A14" s="34" t="s">
        <v>13</v>
      </c>
      <c r="B14" s="73">
        <v>4</v>
      </c>
      <c r="C14" s="70">
        <v>4</v>
      </c>
      <c r="D14" s="71">
        <f>_xlfn.IFERROR(G14/B14*1000,0)</f>
        <v>55200.000000000044</v>
      </c>
      <c r="E14" s="71">
        <f t="shared" si="1"/>
        <v>50800.00000000001</v>
      </c>
      <c r="F14" s="77">
        <f t="shared" si="2"/>
        <v>100.79365079365081</v>
      </c>
      <c r="G14" s="70">
        <v>220.80000000000018</v>
      </c>
      <c r="H14" s="70">
        <v>0</v>
      </c>
      <c r="I14" s="72">
        <v>2438.4</v>
      </c>
      <c r="J14" s="72"/>
      <c r="K14" s="60"/>
      <c r="L14" s="60"/>
      <c r="O14" s="93"/>
      <c r="P14" s="93"/>
    </row>
    <row r="15" spans="1:16" s="94" customFormat="1" ht="16.5">
      <c r="A15" s="43" t="s">
        <v>14</v>
      </c>
      <c r="B15" s="72">
        <v>1.6999999999999957</v>
      </c>
      <c r="C15" s="70">
        <v>2.8</v>
      </c>
      <c r="D15" s="71">
        <f t="shared" si="0"/>
        <v>105294.11764705909</v>
      </c>
      <c r="E15" s="71">
        <f t="shared" si="1"/>
        <v>50803.571428571435</v>
      </c>
      <c r="F15" s="77">
        <f t="shared" si="2"/>
        <v>100.80073696145126</v>
      </c>
      <c r="G15" s="70">
        <v>179</v>
      </c>
      <c r="H15" s="70">
        <v>0</v>
      </c>
      <c r="I15" s="72">
        <v>1707</v>
      </c>
      <c r="J15" s="72"/>
      <c r="K15" s="60"/>
      <c r="L15" s="60"/>
      <c r="O15" s="93"/>
      <c r="P15" s="93"/>
    </row>
    <row r="16" spans="1:16" s="94" customFormat="1" ht="16.5">
      <c r="A16" s="5" t="s">
        <v>65</v>
      </c>
      <c r="B16" s="72">
        <v>0</v>
      </c>
      <c r="C16" s="70"/>
      <c r="D16" s="71">
        <f t="shared" si="0"/>
        <v>0</v>
      </c>
      <c r="E16" s="71">
        <f t="shared" si="1"/>
        <v>0</v>
      </c>
      <c r="F16" s="77">
        <f t="shared" si="2"/>
        <v>0</v>
      </c>
      <c r="G16" s="70">
        <v>0</v>
      </c>
      <c r="H16" s="70">
        <v>0</v>
      </c>
      <c r="I16" s="72"/>
      <c r="J16" s="72"/>
      <c r="K16" s="60"/>
      <c r="L16" s="60"/>
      <c r="O16" s="93"/>
      <c r="P16" s="93"/>
    </row>
    <row r="17" spans="1:16" s="94" customFormat="1" ht="31.5">
      <c r="A17" s="43" t="s">
        <v>66</v>
      </c>
      <c r="B17" s="72">
        <v>2</v>
      </c>
      <c r="C17" s="70">
        <v>2</v>
      </c>
      <c r="D17" s="71">
        <f t="shared" si="0"/>
        <v>45449.999999999935</v>
      </c>
      <c r="E17" s="71">
        <f t="shared" si="1"/>
        <v>50400</v>
      </c>
      <c r="F17" s="77">
        <f t="shared" si="2"/>
        <v>100</v>
      </c>
      <c r="G17" s="70">
        <v>90.89999999999986</v>
      </c>
      <c r="H17" s="70">
        <v>0</v>
      </c>
      <c r="I17" s="72">
        <v>1209.6</v>
      </c>
      <c r="J17" s="72">
        <v>11</v>
      </c>
      <c r="K17" s="60"/>
      <c r="L17" s="60"/>
      <c r="O17" s="93"/>
      <c r="P17" s="93"/>
    </row>
    <row r="18" spans="1:16" s="92" customFormat="1" ht="31.5">
      <c r="A18" s="43" t="s">
        <v>16</v>
      </c>
      <c r="B18" s="72">
        <v>5</v>
      </c>
      <c r="C18" s="70">
        <v>5</v>
      </c>
      <c r="D18" s="71">
        <f t="shared" si="0"/>
        <v>55200</v>
      </c>
      <c r="E18" s="71">
        <f t="shared" si="1"/>
        <v>50800.00000000001</v>
      </c>
      <c r="F18" s="77">
        <f t="shared" si="2"/>
        <v>100.79365079365081</v>
      </c>
      <c r="G18" s="70">
        <v>276</v>
      </c>
      <c r="H18" s="70">
        <v>15.7</v>
      </c>
      <c r="I18" s="72">
        <v>3048</v>
      </c>
      <c r="J18" s="72">
        <v>15.7</v>
      </c>
      <c r="K18" s="60"/>
      <c r="L18" s="60"/>
      <c r="O18" s="93"/>
      <c r="P18" s="93"/>
    </row>
    <row r="19" spans="1:16" s="92" customFormat="1" ht="16.5">
      <c r="A19" s="43" t="s">
        <v>17</v>
      </c>
      <c r="B19" s="72">
        <v>1</v>
      </c>
      <c r="C19" s="70">
        <v>1</v>
      </c>
      <c r="D19" s="71">
        <f t="shared" si="0"/>
        <v>68500</v>
      </c>
      <c r="E19" s="71">
        <f t="shared" si="1"/>
        <v>51908.33333333333</v>
      </c>
      <c r="F19" s="77">
        <f t="shared" si="2"/>
        <v>102.99272486772486</v>
      </c>
      <c r="G19" s="70">
        <v>68.5</v>
      </c>
      <c r="H19" s="70">
        <v>0</v>
      </c>
      <c r="I19" s="72">
        <v>622.9</v>
      </c>
      <c r="J19" s="72"/>
      <c r="K19" s="60"/>
      <c r="L19" s="60"/>
      <c r="O19" s="93"/>
      <c r="P19" s="93"/>
    </row>
    <row r="20" spans="1:16" s="92" customFormat="1" ht="16.5">
      <c r="A20" s="48" t="s">
        <v>67</v>
      </c>
      <c r="B20" s="74">
        <v>0</v>
      </c>
      <c r="C20" s="75"/>
      <c r="D20" s="78">
        <f t="shared" si="0"/>
        <v>0</v>
      </c>
      <c r="E20" s="71">
        <f t="shared" si="1"/>
        <v>0</v>
      </c>
      <c r="F20" s="77">
        <f t="shared" si="2"/>
        <v>0</v>
      </c>
      <c r="G20" s="75">
        <v>0</v>
      </c>
      <c r="H20" s="75">
        <v>0</v>
      </c>
      <c r="I20" s="74"/>
      <c r="J20" s="74"/>
      <c r="K20" s="60"/>
      <c r="L20" s="60"/>
      <c r="O20" s="93"/>
      <c r="P20" s="93"/>
    </row>
    <row r="21" spans="1:16" s="96" customFormat="1" ht="16.5">
      <c r="A21" s="83" t="s">
        <v>45</v>
      </c>
      <c r="B21" s="68">
        <f>SUM(B4:B20)</f>
        <v>24.845000000000006</v>
      </c>
      <c r="C21" s="68">
        <f>SUM(C4:C20)</f>
        <v>26.880000000000003</v>
      </c>
      <c r="D21" s="68">
        <f>_xlfn.IFERROR(G21/B21*1000,0)</f>
        <v>61708.190782853686</v>
      </c>
      <c r="E21" s="68">
        <f>_xlfn.IFERROR(I21/C21/$K$1*1000,0)</f>
        <v>47411.0863095238</v>
      </c>
      <c r="F21" s="82">
        <f>_xlfn.IFERROR(E21/$I$2*100,0)</f>
        <v>94.06961569349961</v>
      </c>
      <c r="G21" s="68">
        <f>SUM(G4:G20)</f>
        <v>1533.14</v>
      </c>
      <c r="H21" s="68">
        <f>SUM(H4:H20)</f>
        <v>809.51</v>
      </c>
      <c r="I21" s="68">
        <f>SUM(I4:I20)</f>
        <v>15292.92</v>
      </c>
      <c r="J21" s="68">
        <f>SUM(J4:J20)</f>
        <v>831.9100000000001</v>
      </c>
      <c r="K21" s="49"/>
      <c r="L21" s="49"/>
      <c r="O21" s="97"/>
      <c r="P21" s="97"/>
    </row>
    <row r="22" spans="1:16" s="92" customFormat="1" ht="31.5">
      <c r="A22" s="84" t="s">
        <v>19</v>
      </c>
      <c r="B22" s="72">
        <v>38.08000000000004</v>
      </c>
      <c r="C22" s="70">
        <v>25.1</v>
      </c>
      <c r="D22" s="71">
        <f aca="true" t="shared" si="3" ref="D22:D42">_xlfn.IFERROR(G22/B22*1000,0)</f>
        <v>54640.23109243689</v>
      </c>
      <c r="E22" s="71">
        <f aca="true" t="shared" si="4" ref="E22:E42">_xlfn.IFERROR(I22/C22/$K$1*1000,0)</f>
        <v>50935.922974767585</v>
      </c>
      <c r="F22" s="77">
        <f aca="true" t="shared" si="5" ref="F22:F42">_xlfn.IFERROR(E22/$I$2*100,0)</f>
        <v>101.06333923564996</v>
      </c>
      <c r="G22" s="70">
        <v>2080.699999999999</v>
      </c>
      <c r="H22" s="70">
        <v>83.6</v>
      </c>
      <c r="I22" s="70">
        <v>15341.9</v>
      </c>
      <c r="J22" s="72">
        <v>86.3</v>
      </c>
      <c r="K22" s="60"/>
      <c r="L22" s="60"/>
      <c r="O22" s="93"/>
      <c r="P22" s="93"/>
    </row>
    <row r="23" spans="1:16" s="92" customFormat="1" ht="31.5">
      <c r="A23" s="84" t="s">
        <v>68</v>
      </c>
      <c r="B23" s="72">
        <v>9.5</v>
      </c>
      <c r="C23" s="70">
        <v>9.5</v>
      </c>
      <c r="D23" s="71">
        <f t="shared" si="3"/>
        <v>70073.68421052629</v>
      </c>
      <c r="E23" s="71">
        <f t="shared" si="4"/>
        <v>50800.00000000001</v>
      </c>
      <c r="F23" s="77">
        <f t="shared" si="5"/>
        <v>100.79365079365081</v>
      </c>
      <c r="G23" s="70">
        <v>665.6999999999998</v>
      </c>
      <c r="H23" s="70">
        <v>0</v>
      </c>
      <c r="I23" s="70">
        <v>5791.2</v>
      </c>
      <c r="J23" s="72">
        <v>0.3</v>
      </c>
      <c r="K23" s="60"/>
      <c r="L23" s="60"/>
      <c r="O23" s="93"/>
      <c r="P23" s="93"/>
    </row>
    <row r="24" spans="1:16" s="92" customFormat="1" ht="31.5">
      <c r="A24" s="84" t="s">
        <v>21</v>
      </c>
      <c r="B24" s="72">
        <v>24.19999999999999</v>
      </c>
      <c r="C24" s="70">
        <v>24.2</v>
      </c>
      <c r="D24" s="71">
        <f t="shared" si="3"/>
        <v>56276.85950413224</v>
      </c>
      <c r="E24" s="71">
        <f t="shared" si="4"/>
        <v>50826.44628099174</v>
      </c>
      <c r="F24" s="77">
        <f t="shared" si="5"/>
        <v>100.84612357339631</v>
      </c>
      <c r="G24" s="70">
        <v>1361.8999999999996</v>
      </c>
      <c r="H24" s="70">
        <v>0</v>
      </c>
      <c r="I24" s="70">
        <v>14760</v>
      </c>
      <c r="J24" s="72"/>
      <c r="K24" s="60"/>
      <c r="L24" s="60"/>
      <c r="O24" s="93"/>
      <c r="P24" s="93"/>
    </row>
    <row r="25" spans="1:16" s="92" customFormat="1" ht="31.5">
      <c r="A25" s="84" t="s">
        <v>22</v>
      </c>
      <c r="B25" s="72">
        <v>27.80000000000001</v>
      </c>
      <c r="C25" s="70">
        <v>33.3</v>
      </c>
      <c r="D25" s="71">
        <f t="shared" si="3"/>
        <v>66820.14388489214</v>
      </c>
      <c r="E25" s="71">
        <f t="shared" si="4"/>
        <v>50800.050050050064</v>
      </c>
      <c r="F25" s="77">
        <f t="shared" si="5"/>
        <v>100.7937500993057</v>
      </c>
      <c r="G25" s="70">
        <v>1857.6000000000022</v>
      </c>
      <c r="H25" s="70">
        <v>160</v>
      </c>
      <c r="I25" s="70">
        <v>20299.7</v>
      </c>
      <c r="J25" s="72">
        <v>161.6</v>
      </c>
      <c r="K25" s="60"/>
      <c r="L25" s="60"/>
      <c r="O25" s="93"/>
      <c r="P25" s="93"/>
    </row>
    <row r="26" spans="1:16" s="92" customFormat="1" ht="47.25">
      <c r="A26" s="84" t="s">
        <v>23</v>
      </c>
      <c r="B26" s="72">
        <v>9.11699999999999</v>
      </c>
      <c r="C26" s="70">
        <v>8.468</v>
      </c>
      <c r="D26" s="71">
        <f t="shared" si="3"/>
        <v>64220.68662937378</v>
      </c>
      <c r="E26" s="71">
        <f t="shared" si="4"/>
        <v>51511.57298063297</v>
      </c>
      <c r="F26" s="77">
        <f t="shared" si="5"/>
        <v>102.20550194570033</v>
      </c>
      <c r="G26" s="70">
        <v>585.5</v>
      </c>
      <c r="H26" s="70">
        <v>9.1</v>
      </c>
      <c r="I26" s="70">
        <v>5234.4</v>
      </c>
      <c r="J26" s="72">
        <v>9.1</v>
      </c>
      <c r="K26" s="60"/>
      <c r="L26" s="60"/>
      <c r="O26" s="93"/>
      <c r="P26" s="93"/>
    </row>
    <row r="27" spans="1:16" s="92" customFormat="1" ht="31.5">
      <c r="A27" s="84" t="s">
        <v>24</v>
      </c>
      <c r="B27" s="72">
        <v>31.399999999999977</v>
      </c>
      <c r="C27" s="70">
        <v>31.4</v>
      </c>
      <c r="D27" s="71">
        <f t="shared" si="3"/>
        <v>55468.15286624199</v>
      </c>
      <c r="E27" s="71">
        <f t="shared" si="4"/>
        <v>50822.98301486199</v>
      </c>
      <c r="F27" s="77">
        <f t="shared" si="5"/>
        <v>100.83925201361505</v>
      </c>
      <c r="G27" s="70">
        <v>1741.699999999997</v>
      </c>
      <c r="H27" s="70">
        <v>75.4</v>
      </c>
      <c r="I27" s="70">
        <v>19150.1</v>
      </c>
      <c r="J27" s="72">
        <v>114.7</v>
      </c>
      <c r="K27" s="60"/>
      <c r="L27" s="60"/>
      <c r="O27" s="93"/>
      <c r="P27" s="93"/>
    </row>
    <row r="28" spans="1:16" s="92" customFormat="1" ht="31.5">
      <c r="A28" s="84" t="s">
        <v>69</v>
      </c>
      <c r="B28" s="76">
        <v>0</v>
      </c>
      <c r="C28" s="70"/>
      <c r="D28" s="71">
        <f t="shared" si="3"/>
        <v>0</v>
      </c>
      <c r="E28" s="71">
        <f t="shared" si="4"/>
        <v>0</v>
      </c>
      <c r="F28" s="77">
        <f t="shared" si="5"/>
        <v>0</v>
      </c>
      <c r="G28" s="70">
        <v>0</v>
      </c>
      <c r="H28" s="70">
        <v>0</v>
      </c>
      <c r="I28" s="70"/>
      <c r="J28" s="72"/>
      <c r="K28" s="60"/>
      <c r="L28" s="60"/>
      <c r="O28" s="93"/>
      <c r="P28" s="93"/>
    </row>
    <row r="29" spans="1:16" s="92" customFormat="1" ht="31.5">
      <c r="A29" s="84" t="s">
        <v>26</v>
      </c>
      <c r="B29" s="76">
        <v>0</v>
      </c>
      <c r="C29" s="70">
        <v>0</v>
      </c>
      <c r="D29" s="71">
        <f t="shared" si="3"/>
        <v>0</v>
      </c>
      <c r="E29" s="71">
        <f t="shared" si="4"/>
        <v>0</v>
      </c>
      <c r="F29" s="77">
        <f t="shared" si="5"/>
        <v>0</v>
      </c>
      <c r="G29" s="70">
        <v>0</v>
      </c>
      <c r="H29" s="70">
        <v>0</v>
      </c>
      <c r="I29" s="70">
        <v>0</v>
      </c>
      <c r="J29" s="72">
        <v>0</v>
      </c>
      <c r="K29" s="60"/>
      <c r="L29" s="60"/>
      <c r="O29" s="93"/>
      <c r="P29" s="93"/>
    </row>
    <row r="30" spans="1:16" s="92" customFormat="1" ht="31.5">
      <c r="A30" s="84" t="s">
        <v>27</v>
      </c>
      <c r="B30" s="72">
        <v>27.299999999999955</v>
      </c>
      <c r="C30" s="70">
        <v>28.4</v>
      </c>
      <c r="D30" s="71">
        <f t="shared" si="3"/>
        <v>60873.44322344337</v>
      </c>
      <c r="E30" s="71">
        <f t="shared" si="4"/>
        <v>50484.63908450705</v>
      </c>
      <c r="F30" s="77">
        <f t="shared" si="5"/>
        <v>100.16793469148224</v>
      </c>
      <c r="G30" s="70">
        <v>1661.8450000000012</v>
      </c>
      <c r="H30" s="70">
        <v>72.72000000000001</v>
      </c>
      <c r="I30" s="70">
        <v>17205.165</v>
      </c>
      <c r="J30" s="72">
        <v>118.30000000000001</v>
      </c>
      <c r="K30" s="60"/>
      <c r="L30" s="60"/>
      <c r="O30" s="93"/>
      <c r="P30" s="93"/>
    </row>
    <row r="31" spans="1:16" s="92" customFormat="1" ht="31.5">
      <c r="A31" s="85" t="s">
        <v>28</v>
      </c>
      <c r="B31" s="76">
        <v>15</v>
      </c>
      <c r="C31" s="70">
        <v>15</v>
      </c>
      <c r="D31" s="71">
        <f t="shared" si="3"/>
        <v>55773.33333333336</v>
      </c>
      <c r="E31" s="71">
        <f t="shared" si="4"/>
        <v>50800.00000000001</v>
      </c>
      <c r="F31" s="77">
        <f t="shared" si="5"/>
        <v>100.79365079365081</v>
      </c>
      <c r="G31" s="70">
        <v>836.6000000000004</v>
      </c>
      <c r="H31" s="70">
        <v>0</v>
      </c>
      <c r="I31" s="70">
        <v>9144</v>
      </c>
      <c r="J31" s="72"/>
      <c r="K31" s="60"/>
      <c r="L31" s="60"/>
      <c r="O31" s="93"/>
      <c r="P31" s="93"/>
    </row>
    <row r="32" spans="1:16" s="92" customFormat="1" ht="31.5">
      <c r="A32" s="84" t="s">
        <v>29</v>
      </c>
      <c r="B32" s="76">
        <v>26.299999999999955</v>
      </c>
      <c r="C32" s="70">
        <v>27.4</v>
      </c>
      <c r="D32" s="71">
        <f t="shared" si="3"/>
        <v>65608.36501901144</v>
      </c>
      <c r="E32" s="71">
        <f t="shared" si="4"/>
        <v>50841.24087591241</v>
      </c>
      <c r="F32" s="77">
        <f t="shared" si="5"/>
        <v>100.87547792839764</v>
      </c>
      <c r="G32" s="70">
        <v>1725.4999999999982</v>
      </c>
      <c r="H32" s="70">
        <v>48.700000000000045</v>
      </c>
      <c r="I32" s="70">
        <v>16716.6</v>
      </c>
      <c r="J32" s="72">
        <v>688.5</v>
      </c>
      <c r="K32" s="60"/>
      <c r="L32" s="60"/>
      <c r="O32" s="93"/>
      <c r="P32" s="93"/>
    </row>
    <row r="33" spans="1:16" s="92" customFormat="1" ht="31.5">
      <c r="A33" s="84" t="s">
        <v>30</v>
      </c>
      <c r="B33" s="76">
        <v>16.702900000000028</v>
      </c>
      <c r="C33" s="70">
        <v>16.5577</v>
      </c>
      <c r="D33" s="71">
        <f t="shared" si="3"/>
        <v>61354.61506684464</v>
      </c>
      <c r="E33" s="71">
        <f t="shared" si="4"/>
        <v>50792.581900465244</v>
      </c>
      <c r="F33" s="77">
        <f t="shared" si="5"/>
        <v>100.77893234219295</v>
      </c>
      <c r="G33" s="70">
        <v>1024.800000000001</v>
      </c>
      <c r="H33" s="70">
        <v>0</v>
      </c>
      <c r="I33" s="70">
        <v>10092.1</v>
      </c>
      <c r="J33" s="72"/>
      <c r="K33" s="60"/>
      <c r="L33" s="60"/>
      <c r="O33" s="93"/>
      <c r="P33" s="93"/>
    </row>
    <row r="34" spans="1:16" s="92" customFormat="1" ht="31.5">
      <c r="A34" s="84" t="s">
        <v>70</v>
      </c>
      <c r="B34" s="72">
        <v>19.80000000000001</v>
      </c>
      <c r="C34" s="70">
        <v>11</v>
      </c>
      <c r="D34" s="71">
        <f t="shared" si="3"/>
        <v>45853.535353535306</v>
      </c>
      <c r="E34" s="71">
        <f t="shared" si="4"/>
        <v>50643.9393939394</v>
      </c>
      <c r="F34" s="77">
        <f t="shared" si="5"/>
        <v>100.48400673400675</v>
      </c>
      <c r="G34" s="70">
        <v>907.8999999999996</v>
      </c>
      <c r="H34" s="70">
        <v>0</v>
      </c>
      <c r="I34" s="70">
        <v>6685</v>
      </c>
      <c r="J34" s="72"/>
      <c r="K34" s="60"/>
      <c r="L34" s="60"/>
      <c r="O34" s="93"/>
      <c r="P34" s="93"/>
    </row>
    <row r="35" spans="1:16" s="92" customFormat="1" ht="31.5">
      <c r="A35" s="84" t="s">
        <v>32</v>
      </c>
      <c r="B35" s="72">
        <v>33.10000000000002</v>
      </c>
      <c r="C35" s="70">
        <v>33.1</v>
      </c>
      <c r="D35" s="71">
        <f t="shared" si="3"/>
        <v>55667.67371601211</v>
      </c>
      <c r="E35" s="71">
        <f t="shared" si="4"/>
        <v>51061.68177240685</v>
      </c>
      <c r="F35" s="77">
        <f t="shared" si="5"/>
        <v>101.31286065953742</v>
      </c>
      <c r="G35" s="70">
        <v>1842.6000000000022</v>
      </c>
      <c r="H35" s="70">
        <v>62.99999999999999</v>
      </c>
      <c r="I35" s="70">
        <v>20281.7</v>
      </c>
      <c r="J35" s="72">
        <v>82.6</v>
      </c>
      <c r="K35" s="60"/>
      <c r="L35" s="60"/>
      <c r="O35" s="93"/>
      <c r="P35" s="93"/>
    </row>
    <row r="36" spans="1:16" s="92" customFormat="1" ht="31.5">
      <c r="A36" s="84" t="s">
        <v>71</v>
      </c>
      <c r="B36" s="72">
        <v>0</v>
      </c>
      <c r="C36" s="70"/>
      <c r="D36" s="71">
        <f t="shared" si="3"/>
        <v>0</v>
      </c>
      <c r="E36" s="71">
        <f t="shared" si="4"/>
        <v>0</v>
      </c>
      <c r="F36" s="77">
        <f t="shared" si="5"/>
        <v>0</v>
      </c>
      <c r="G36" s="70">
        <v>0</v>
      </c>
      <c r="H36" s="70">
        <v>0</v>
      </c>
      <c r="I36" s="70">
        <v>0</v>
      </c>
      <c r="J36" s="72"/>
      <c r="K36" s="60"/>
      <c r="L36" s="60"/>
      <c r="O36" s="93"/>
      <c r="P36" s="93"/>
    </row>
    <row r="37" spans="1:16" s="92" customFormat="1" ht="31.5">
      <c r="A37" s="84" t="s">
        <v>72</v>
      </c>
      <c r="B37" s="76">
        <v>26.500000000000057</v>
      </c>
      <c r="C37" s="70">
        <v>27.6</v>
      </c>
      <c r="D37" s="71">
        <f t="shared" si="3"/>
        <v>55399.99999999989</v>
      </c>
      <c r="E37" s="71">
        <f t="shared" si="4"/>
        <v>50800.12077294685</v>
      </c>
      <c r="F37" s="77">
        <f t="shared" si="5"/>
        <v>100.79389042251358</v>
      </c>
      <c r="G37" s="70">
        <v>1468.1000000000004</v>
      </c>
      <c r="H37" s="70">
        <v>0</v>
      </c>
      <c r="I37" s="70">
        <v>16825</v>
      </c>
      <c r="J37" s="72"/>
      <c r="K37" s="60"/>
      <c r="L37" s="60"/>
      <c r="O37" s="93"/>
      <c r="P37" s="93"/>
    </row>
    <row r="38" spans="1:16" s="92" customFormat="1" ht="31.5">
      <c r="A38" s="84" t="s">
        <v>73</v>
      </c>
      <c r="B38" s="72">
        <v>0</v>
      </c>
      <c r="C38" s="70"/>
      <c r="D38" s="71">
        <f t="shared" si="3"/>
        <v>0</v>
      </c>
      <c r="E38" s="71">
        <f t="shared" si="4"/>
        <v>0</v>
      </c>
      <c r="F38" s="77">
        <f t="shared" si="5"/>
        <v>0</v>
      </c>
      <c r="G38" s="70">
        <v>0</v>
      </c>
      <c r="H38" s="70">
        <v>0</v>
      </c>
      <c r="I38" s="70"/>
      <c r="J38" s="72"/>
      <c r="K38" s="60"/>
      <c r="L38" s="60"/>
      <c r="O38" s="93"/>
      <c r="P38" s="93"/>
    </row>
    <row r="39" spans="1:16" s="92" customFormat="1" ht="31.5">
      <c r="A39" s="84" t="s">
        <v>36</v>
      </c>
      <c r="B39" s="72">
        <v>18.149999999999977</v>
      </c>
      <c r="C39" s="70">
        <v>18.7</v>
      </c>
      <c r="D39" s="71">
        <f t="shared" si="3"/>
        <v>68440.77134986239</v>
      </c>
      <c r="E39" s="71">
        <f t="shared" si="4"/>
        <v>52201.87165775402</v>
      </c>
      <c r="F39" s="77">
        <f t="shared" si="5"/>
        <v>103.57514217808337</v>
      </c>
      <c r="G39" s="70">
        <v>1242.2000000000007</v>
      </c>
      <c r="H39" s="70">
        <v>0</v>
      </c>
      <c r="I39" s="70">
        <v>11714.1</v>
      </c>
      <c r="J39" s="72"/>
      <c r="K39" s="60"/>
      <c r="L39" s="60"/>
      <c r="O39" s="93"/>
      <c r="P39" s="93"/>
    </row>
    <row r="40" spans="1:16" s="92" customFormat="1" ht="31.5">
      <c r="A40" s="84" t="s">
        <v>74</v>
      </c>
      <c r="B40" s="72">
        <v>8.599999999999994</v>
      </c>
      <c r="C40" s="70">
        <v>8.6</v>
      </c>
      <c r="D40" s="71">
        <f t="shared" si="3"/>
        <v>76031.16279069777</v>
      </c>
      <c r="E40" s="71">
        <f t="shared" si="4"/>
        <v>52508.236434108534</v>
      </c>
      <c r="F40" s="77">
        <f t="shared" si="5"/>
        <v>104.1830087978344</v>
      </c>
      <c r="G40" s="70">
        <v>653.8680000000004</v>
      </c>
      <c r="H40" s="70">
        <v>0</v>
      </c>
      <c r="I40" s="70">
        <v>5418.85</v>
      </c>
      <c r="J40" s="72"/>
      <c r="K40" s="60"/>
      <c r="L40" s="60"/>
      <c r="O40" s="93"/>
      <c r="P40" s="93"/>
    </row>
    <row r="41" spans="1:16" s="92" customFormat="1" ht="31.5">
      <c r="A41" s="84" t="s">
        <v>38</v>
      </c>
      <c r="B41" s="72">
        <v>27.2</v>
      </c>
      <c r="C41" s="70">
        <v>27.2</v>
      </c>
      <c r="D41" s="71">
        <f t="shared" si="3"/>
        <v>83841.1764705883</v>
      </c>
      <c r="E41" s="71">
        <f t="shared" si="4"/>
        <v>52507.35294117647</v>
      </c>
      <c r="F41" s="77">
        <f t="shared" si="5"/>
        <v>104.1812558356676</v>
      </c>
      <c r="G41" s="70">
        <v>2280.4800000000014</v>
      </c>
      <c r="H41" s="70">
        <v>0</v>
      </c>
      <c r="I41" s="70">
        <v>17138.4</v>
      </c>
      <c r="J41" s="72"/>
      <c r="K41" s="60"/>
      <c r="L41" s="60"/>
      <c r="O41" s="93"/>
      <c r="P41" s="93"/>
    </row>
    <row r="42" spans="1:16" s="92" customFormat="1" ht="31.5">
      <c r="A42" s="86" t="s">
        <v>39</v>
      </c>
      <c r="B42" s="74">
        <v>31.590000000000032</v>
      </c>
      <c r="C42" s="75">
        <v>30.6</v>
      </c>
      <c r="D42" s="78">
        <f t="shared" si="3"/>
        <v>60797.72079772081</v>
      </c>
      <c r="E42" s="71">
        <f t="shared" si="4"/>
        <v>51294.66230936819</v>
      </c>
      <c r="F42" s="77">
        <f t="shared" si="5"/>
        <v>101.77512362969878</v>
      </c>
      <c r="G42" s="75">
        <v>1920.6000000000022</v>
      </c>
      <c r="H42" s="75">
        <v>0</v>
      </c>
      <c r="I42" s="75">
        <v>18835.4</v>
      </c>
      <c r="J42" s="74">
        <v>349.4</v>
      </c>
      <c r="K42" s="60"/>
      <c r="L42" s="60"/>
      <c r="O42" s="93"/>
      <c r="P42" s="93"/>
    </row>
    <row r="43" spans="1:16" s="98" customFormat="1" ht="16.5">
      <c r="A43" s="81" t="s">
        <v>46</v>
      </c>
      <c r="B43" s="68">
        <f>SUM(B22:B42)</f>
        <v>390.3399</v>
      </c>
      <c r="C43" s="68">
        <f>SUM(C22:C42)</f>
        <v>376.12570000000005</v>
      </c>
      <c r="D43" s="68">
        <f>_xlfn.IFERROR(G43/B43*1000,0)</f>
        <v>61120.04691295972</v>
      </c>
      <c r="E43" s="68">
        <f>_xlfn.IFERROR(I43/C43/$K$1*1000,0)</f>
        <v>51098.52349006374</v>
      </c>
      <c r="F43" s="82">
        <f>_xlfn.IFERROR(E43/$I$2*100,0)</f>
        <v>101.38595930568202</v>
      </c>
      <c r="G43" s="68">
        <f>SUM(G22:G42)</f>
        <v>23857.593000000004</v>
      </c>
      <c r="H43" s="68">
        <f>SUM(H22:H42)</f>
        <v>512.5200000000001</v>
      </c>
      <c r="I43" s="68">
        <f>SUM(I22:I42)</f>
        <v>230633.61500000002</v>
      </c>
      <c r="J43" s="68">
        <f>SUM(J22:J42)</f>
        <v>1610.7999999999997</v>
      </c>
      <c r="K43" s="49"/>
      <c r="L43" s="49"/>
      <c r="O43" s="99"/>
      <c r="P43" s="99"/>
    </row>
    <row r="44" spans="1:16" s="98" customFormat="1" ht="16.5">
      <c r="A44" s="89" t="s">
        <v>87</v>
      </c>
      <c r="B44" s="74">
        <v>3</v>
      </c>
      <c r="C44" s="75">
        <v>4.6</v>
      </c>
      <c r="D44" s="78">
        <f>_xlfn.IFERROR(G44/B44*1000,0)</f>
        <v>76700</v>
      </c>
      <c r="E44" s="71">
        <f>_xlfn.IFERROR(I44/C44/3*1000,0)</f>
        <v>52992.75362318841</v>
      </c>
      <c r="F44" s="77">
        <f>_xlfn.IFERROR(E44/$I$2*100,0)</f>
        <v>105.14435242696112</v>
      </c>
      <c r="G44" s="75">
        <v>230.1</v>
      </c>
      <c r="H44" s="75">
        <v>80</v>
      </c>
      <c r="I44" s="75">
        <v>731.3</v>
      </c>
      <c r="J44" s="74">
        <v>80</v>
      </c>
      <c r="K44" s="49"/>
      <c r="L44" s="49"/>
      <c r="O44" s="99"/>
      <c r="P44" s="99"/>
    </row>
    <row r="45" spans="1:16" s="98" customFormat="1" ht="16.5">
      <c r="A45" s="81" t="s">
        <v>47</v>
      </c>
      <c r="B45" s="68">
        <f>B21+B43+B44</f>
        <v>418.1849</v>
      </c>
      <c r="C45" s="68">
        <f>C21+C43+C44</f>
        <v>407.60570000000007</v>
      </c>
      <c r="D45" s="68">
        <f>_xlfn.IFERROR(G45/B45*1000,0)</f>
        <v>61266.757838458536</v>
      </c>
      <c r="E45" s="68">
        <f>_xlfn.IFERROR((I43+I21+3199.8)/(C43+C21+C44)/$K$1*1000,0)</f>
        <v>50932.86947819097</v>
      </c>
      <c r="F45" s="82">
        <f>_xlfn.IFERROR(E45/$I$2*100,0)</f>
        <v>101.05728071069638</v>
      </c>
      <c r="G45" s="68">
        <f>G21+G43+G44</f>
        <v>25620.833000000002</v>
      </c>
      <c r="H45" s="68">
        <f>H21+H43+H44</f>
        <v>1402.0300000000002</v>
      </c>
      <c r="I45" s="68">
        <f>I21+I43+I44</f>
        <v>246657.83500000002</v>
      </c>
      <c r="J45" s="68">
        <f>J21+J43+J44</f>
        <v>2522.71</v>
      </c>
      <c r="K45" s="49"/>
      <c r="L45" s="49"/>
      <c r="O45" s="99"/>
      <c r="P45" s="99"/>
    </row>
    <row r="46" spans="1:16" ht="33">
      <c r="A46" s="62" t="s">
        <v>89</v>
      </c>
      <c r="B46" s="105">
        <v>56.7</v>
      </c>
      <c r="C46" s="105">
        <v>58.9</v>
      </c>
      <c r="D46" s="106">
        <f>_xlfn.IFERROR(G46/B46*1000,0)</f>
        <v>58155.20282186957</v>
      </c>
      <c r="E46" s="106">
        <f>_xlfn.IFERROR(I46/C46/$K$1*1000,0)</f>
        <v>50286.78551216752</v>
      </c>
      <c r="F46" s="105">
        <f>_xlfn.IFERROR(E46/$I$2*100,0)</f>
        <v>99.77536807969746</v>
      </c>
      <c r="G46" s="105">
        <v>3297.400000000005</v>
      </c>
      <c r="H46" s="105">
        <v>0</v>
      </c>
      <c r="I46" s="105">
        <v>35542.700000000004</v>
      </c>
      <c r="J46" s="105">
        <v>0</v>
      </c>
      <c r="K46" s="100"/>
      <c r="O46" s="45"/>
      <c r="P46" s="45"/>
    </row>
    <row r="47" spans="2:16" ht="17.25" thickBot="1">
      <c r="B47" s="53"/>
      <c r="C47" s="53"/>
      <c r="F47" s="53"/>
      <c r="G47" s="53"/>
      <c r="H47" s="53"/>
      <c r="I47" s="53"/>
      <c r="J47" s="53"/>
      <c r="O47" s="45"/>
      <c r="P47" s="45"/>
    </row>
    <row r="48" spans="1:11" ht="33.75" thickBot="1">
      <c r="A48" s="63" t="s">
        <v>51</v>
      </c>
      <c r="B48" s="64">
        <f>B45+B46</f>
        <v>474.8849</v>
      </c>
      <c r="C48" s="64">
        <f>C45+C46</f>
        <v>466.50570000000005</v>
      </c>
      <c r="D48" s="65">
        <f>_xlfn.IFERROR(G48/B48*1000,0)</f>
        <v>60895.24640602387</v>
      </c>
      <c r="E48" s="65">
        <f>_xlfn.IFERROR(I48/C48/$K$1*1000,0)</f>
        <v>50851.29631499322</v>
      </c>
      <c r="F48" s="66">
        <f>E48/$I$2*100</f>
        <v>100.89542919641512</v>
      </c>
      <c r="G48" s="64">
        <f>G45+G46</f>
        <v>28918.233000000007</v>
      </c>
      <c r="H48" s="64">
        <f>H45+H46</f>
        <v>1402.0300000000002</v>
      </c>
      <c r="I48" s="64">
        <f>I21+I43+I46+3199.8</f>
        <v>284669.03500000003</v>
      </c>
      <c r="J48" s="64">
        <f>J45+J46</f>
        <v>2522.71</v>
      </c>
      <c r="K48" s="101"/>
    </row>
    <row r="49" ht="16.5"/>
    <row r="50" spans="1:10" ht="55.5" customHeight="1">
      <c r="A50" s="104" t="s">
        <v>88</v>
      </c>
      <c r="B50" s="104"/>
      <c r="C50" s="104"/>
      <c r="D50" s="104"/>
      <c r="E50" s="104"/>
      <c r="F50" s="104"/>
      <c r="G50" s="104"/>
      <c r="H50" s="104"/>
      <c r="I50" s="104"/>
      <c r="J50" s="104"/>
    </row>
    <row r="53" ht="16.5">
      <c r="B53" s="53"/>
    </row>
  </sheetData>
  <sheetProtection/>
  <mergeCells count="3">
    <mergeCell ref="A1:I1"/>
    <mergeCell ref="A2:F2"/>
    <mergeCell ref="A50:J50"/>
  </mergeCells>
  <dataValidations count="2"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P38"/>
  <sheetViews>
    <sheetView zoomScale="90" zoomScaleNormal="90" workbookViewId="0" topLeftCell="A1">
      <pane ySplit="3" topLeftCell="A23" activePane="bottomLeft" state="frozen"/>
      <selection pane="topLeft" activeCell="A1" sqref="A1"/>
      <selection pane="bottomLeft" activeCell="G44" sqref="G44"/>
    </sheetView>
  </sheetViews>
  <sheetFormatPr defaultColWidth="16.421875" defaultRowHeight="15"/>
  <cols>
    <col min="1" max="1" width="32.00390625" style="37" customWidth="1"/>
    <col min="2" max="2" width="18.00390625" style="37" customWidth="1"/>
    <col min="3" max="3" width="19.140625" style="56" customWidth="1"/>
    <col min="4" max="4" width="16.421875" style="37" customWidth="1"/>
    <col min="5" max="5" width="13.28125" style="53" customWidth="1"/>
    <col min="6" max="6" width="18.421875" style="57" customWidth="1"/>
    <col min="7" max="7" width="13.00390625" style="37" customWidth="1"/>
    <col min="8" max="8" width="13.7109375" style="37" customWidth="1"/>
    <col min="9" max="9" width="14.7109375" style="37" customWidth="1"/>
    <col min="10" max="10" width="13.7109375" style="55" customWidth="1"/>
    <col min="11" max="11" width="11.140625" style="55" customWidth="1"/>
    <col min="12" max="16" width="11.140625" style="39" customWidth="1"/>
    <col min="17" max="16384" width="16.421875" style="39" customWidth="1"/>
  </cols>
  <sheetData>
    <row r="1" spans="1:11" ht="20.25">
      <c r="A1" s="102" t="s">
        <v>52</v>
      </c>
      <c r="B1" s="102"/>
      <c r="C1" s="102"/>
      <c r="D1" s="102"/>
      <c r="E1" s="102"/>
      <c r="F1" s="102"/>
      <c r="G1" s="102"/>
      <c r="H1" s="102"/>
      <c r="I1" s="102"/>
      <c r="J1" s="38" t="s">
        <v>64</v>
      </c>
      <c r="K1" s="38">
        <f>VLOOKUP(month,месяцы!$A$1:$B$12,2,FALSE)</f>
        <v>12</v>
      </c>
    </row>
    <row r="2" spans="1:16" ht="16.5">
      <c r="A2" s="103" t="str">
        <f>"Средняя заработная плата по Ленинградской области (прогноз за "&amp;year&amp;" год), руб."</f>
        <v>Средняя заработная плата по Ленинградской области (прогноз за 2023 год), руб.</v>
      </c>
      <c r="B2" s="103"/>
      <c r="C2" s="103"/>
      <c r="D2" s="103"/>
      <c r="E2" s="103"/>
      <c r="F2" s="103"/>
      <c r="G2" s="40"/>
      <c r="H2" s="41"/>
      <c r="I2" s="42">
        <v>50400</v>
      </c>
      <c r="J2" s="38">
        <v>2023</v>
      </c>
      <c r="K2" s="38"/>
      <c r="L2" s="55"/>
      <c r="M2" s="55"/>
      <c r="N2" s="55"/>
      <c r="O2" s="55"/>
      <c r="P2" s="55"/>
    </row>
    <row r="3" spans="1:16" ht="90">
      <c r="A3" s="32" t="s">
        <v>5</v>
      </c>
      <c r="B3" s="31" t="s">
        <v>41</v>
      </c>
      <c r="C3" s="31" t="s">
        <v>42</v>
      </c>
      <c r="D3" s="32" t="str">
        <f>"Среднемесячная заработная плата за отчетный месяц, руб."&amp;CHAR(10)&amp;"("&amp;month&amp;")"</f>
        <v>Среднемесячная заработная плата за отчетный месяц, руб.
(декабрь)</v>
      </c>
      <c r="E3" s="32" t="str">
        <f>"Средняя заработная плата за "&amp;year&amp;" год"</f>
        <v>Средняя заработная плата за 2023 год</v>
      </c>
      <c r="F3" s="33" t="s">
        <v>0</v>
      </c>
      <c r="G3" s="32" t="s">
        <v>43</v>
      </c>
      <c r="H3" s="32" t="s">
        <v>44</v>
      </c>
      <c r="I3" s="32" t="s">
        <v>1</v>
      </c>
      <c r="J3" s="32" t="s">
        <v>44</v>
      </c>
      <c r="K3" s="36"/>
      <c r="L3" s="36"/>
      <c r="M3" s="36"/>
      <c r="N3" s="36"/>
      <c r="O3" s="36"/>
      <c r="P3" s="36"/>
    </row>
    <row r="4" spans="1:16" ht="16.5">
      <c r="A4" s="43" t="s">
        <v>2</v>
      </c>
      <c r="B4" s="69">
        <v>0</v>
      </c>
      <c r="C4" s="70"/>
      <c r="D4" s="71">
        <f>_xlfn.IFERROR(G4/B4*1000,0)</f>
        <v>0</v>
      </c>
      <c r="E4" s="71">
        <f>_xlfn.IFERROR(I4/C4/$K$1*1000,0)</f>
        <v>0</v>
      </c>
      <c r="F4" s="77">
        <f>_xlfn.IFERROR(E4/$I$2*100,0)</f>
        <v>0</v>
      </c>
      <c r="G4" s="70">
        <v>0</v>
      </c>
      <c r="H4" s="70">
        <v>0</v>
      </c>
      <c r="I4" s="72"/>
      <c r="J4" s="79"/>
      <c r="K4" s="44"/>
      <c r="L4" s="44"/>
      <c r="M4" s="44"/>
      <c r="N4" s="44"/>
      <c r="O4" s="44"/>
      <c r="P4" s="44"/>
    </row>
    <row r="5" spans="1:16" ht="16.5">
      <c r="A5" s="43" t="s">
        <v>3</v>
      </c>
      <c r="B5" s="69">
        <v>0</v>
      </c>
      <c r="C5" s="70"/>
      <c r="D5" s="71">
        <f aca="true" t="shared" si="0" ref="D5:D20">_xlfn.IFERROR(G5/B5*1000,0)</f>
        <v>0</v>
      </c>
      <c r="E5" s="71">
        <f aca="true" t="shared" si="1" ref="E5:E20">_xlfn.IFERROR(I5/C5/$K$1*1000,0)</f>
        <v>0</v>
      </c>
      <c r="F5" s="77">
        <f aca="true" t="shared" si="2" ref="F5:F20">_xlfn.IFERROR(E5/$I$2*100,0)</f>
        <v>0</v>
      </c>
      <c r="G5" s="70">
        <v>0</v>
      </c>
      <c r="H5" s="70">
        <v>0</v>
      </c>
      <c r="I5" s="72"/>
      <c r="J5" s="79"/>
      <c r="K5" s="44"/>
      <c r="L5" s="44"/>
      <c r="M5" s="44"/>
      <c r="N5" s="44"/>
      <c r="O5" s="44"/>
      <c r="P5" s="44"/>
    </row>
    <row r="6" spans="1:16" ht="16.5">
      <c r="A6" s="43" t="s">
        <v>4</v>
      </c>
      <c r="B6" s="69">
        <v>0</v>
      </c>
      <c r="C6" s="70"/>
      <c r="D6" s="71">
        <f t="shared" si="0"/>
        <v>0</v>
      </c>
      <c r="E6" s="71">
        <f t="shared" si="1"/>
        <v>0</v>
      </c>
      <c r="F6" s="77">
        <f t="shared" si="2"/>
        <v>0</v>
      </c>
      <c r="G6" s="70">
        <v>0</v>
      </c>
      <c r="H6" s="70">
        <v>0</v>
      </c>
      <c r="I6" s="72"/>
      <c r="J6" s="79"/>
      <c r="K6" s="44"/>
      <c r="L6" s="44"/>
      <c r="M6" s="44"/>
      <c r="N6" s="44"/>
      <c r="O6" s="44"/>
      <c r="P6" s="44"/>
    </row>
    <row r="7" spans="1:16" ht="16.5">
      <c r="A7" s="43" t="s">
        <v>6</v>
      </c>
      <c r="B7" s="69">
        <v>0</v>
      </c>
      <c r="C7" s="70"/>
      <c r="D7" s="71">
        <f t="shared" si="0"/>
        <v>0</v>
      </c>
      <c r="E7" s="71">
        <f t="shared" si="1"/>
        <v>0</v>
      </c>
      <c r="F7" s="77">
        <f t="shared" si="2"/>
        <v>0</v>
      </c>
      <c r="G7" s="70">
        <v>0</v>
      </c>
      <c r="H7" s="70">
        <v>0</v>
      </c>
      <c r="I7" s="72"/>
      <c r="J7" s="79"/>
      <c r="K7" s="44"/>
      <c r="L7" s="44"/>
      <c r="M7" s="44"/>
      <c r="N7" s="44"/>
      <c r="O7" s="44"/>
      <c r="P7" s="44"/>
    </row>
    <row r="8" spans="1:16" ht="16.5">
      <c r="A8" s="43" t="s">
        <v>7</v>
      </c>
      <c r="B8" s="72">
        <v>0</v>
      </c>
      <c r="C8" s="70"/>
      <c r="D8" s="71">
        <f t="shared" si="0"/>
        <v>0</v>
      </c>
      <c r="E8" s="71">
        <f t="shared" si="1"/>
        <v>0</v>
      </c>
      <c r="F8" s="77">
        <f t="shared" si="2"/>
        <v>0</v>
      </c>
      <c r="G8" s="70">
        <v>0</v>
      </c>
      <c r="H8" s="70">
        <v>0</v>
      </c>
      <c r="I8" s="72"/>
      <c r="J8" s="79"/>
      <c r="K8" s="44"/>
      <c r="L8" s="44"/>
      <c r="M8" s="44"/>
      <c r="N8" s="44"/>
      <c r="O8" s="44"/>
      <c r="P8" s="44"/>
    </row>
    <row r="9" spans="1:16" s="46" customFormat="1" ht="16.5">
      <c r="A9" s="43" t="s">
        <v>8</v>
      </c>
      <c r="B9" s="72">
        <v>0</v>
      </c>
      <c r="C9" s="70"/>
      <c r="D9" s="71">
        <f t="shared" si="0"/>
        <v>0</v>
      </c>
      <c r="E9" s="71">
        <f t="shared" si="1"/>
        <v>0</v>
      </c>
      <c r="F9" s="77">
        <f t="shared" si="2"/>
        <v>0</v>
      </c>
      <c r="G9" s="70">
        <v>0</v>
      </c>
      <c r="H9" s="70">
        <v>0</v>
      </c>
      <c r="I9" s="72"/>
      <c r="J9" s="79"/>
      <c r="K9" s="44"/>
      <c r="L9" s="44"/>
      <c r="M9" s="44"/>
      <c r="N9" s="44"/>
      <c r="O9" s="44"/>
      <c r="P9" s="44"/>
    </row>
    <row r="10" spans="1:16" ht="16.5">
      <c r="A10" s="43" t="s">
        <v>9</v>
      </c>
      <c r="B10" s="72">
        <v>0</v>
      </c>
      <c r="C10" s="70"/>
      <c r="D10" s="71">
        <f t="shared" si="0"/>
        <v>0</v>
      </c>
      <c r="E10" s="71">
        <f t="shared" si="1"/>
        <v>0</v>
      </c>
      <c r="F10" s="77">
        <f t="shared" si="2"/>
        <v>0</v>
      </c>
      <c r="G10" s="70">
        <v>0</v>
      </c>
      <c r="H10" s="70">
        <v>0</v>
      </c>
      <c r="I10" s="72"/>
      <c r="J10" s="79"/>
      <c r="K10" s="44"/>
      <c r="L10" s="44"/>
      <c r="M10" s="44"/>
      <c r="N10" s="44"/>
      <c r="O10" s="44"/>
      <c r="P10" s="44"/>
    </row>
    <row r="11" spans="1:16" ht="16.5">
      <c r="A11" s="43" t="s">
        <v>10</v>
      </c>
      <c r="B11" s="72">
        <v>0</v>
      </c>
      <c r="C11" s="70"/>
      <c r="D11" s="71">
        <f t="shared" si="0"/>
        <v>0</v>
      </c>
      <c r="E11" s="71">
        <f t="shared" si="1"/>
        <v>0</v>
      </c>
      <c r="F11" s="77">
        <f t="shared" si="2"/>
        <v>0</v>
      </c>
      <c r="G11" s="70">
        <v>0</v>
      </c>
      <c r="H11" s="70">
        <v>0</v>
      </c>
      <c r="I11" s="72"/>
      <c r="J11" s="79"/>
      <c r="K11" s="44"/>
      <c r="L11" s="44"/>
      <c r="M11" s="44"/>
      <c r="N11" s="44"/>
      <c r="O11" s="44"/>
      <c r="P11" s="44"/>
    </row>
    <row r="12" spans="1:16" s="46" customFormat="1" ht="16.5">
      <c r="A12" s="34" t="s">
        <v>11</v>
      </c>
      <c r="B12" s="73">
        <v>0</v>
      </c>
      <c r="C12" s="70"/>
      <c r="D12" s="71">
        <f t="shared" si="0"/>
        <v>0</v>
      </c>
      <c r="E12" s="71">
        <f t="shared" si="1"/>
        <v>0</v>
      </c>
      <c r="F12" s="77">
        <f t="shared" si="2"/>
        <v>0</v>
      </c>
      <c r="G12" s="70">
        <v>0</v>
      </c>
      <c r="H12" s="70">
        <v>0</v>
      </c>
      <c r="I12" s="72"/>
      <c r="J12" s="79"/>
      <c r="K12" s="44"/>
      <c r="L12" s="44"/>
      <c r="M12" s="44"/>
      <c r="N12" s="44"/>
      <c r="O12" s="44"/>
      <c r="P12" s="44"/>
    </row>
    <row r="13" spans="1:16" s="47" customFormat="1" ht="16.5">
      <c r="A13" s="43" t="s">
        <v>12</v>
      </c>
      <c r="B13" s="72">
        <v>0</v>
      </c>
      <c r="C13" s="70"/>
      <c r="D13" s="71">
        <f t="shared" si="0"/>
        <v>0</v>
      </c>
      <c r="E13" s="71">
        <f t="shared" si="1"/>
        <v>0</v>
      </c>
      <c r="F13" s="77">
        <f t="shared" si="2"/>
        <v>0</v>
      </c>
      <c r="G13" s="70">
        <v>0</v>
      </c>
      <c r="H13" s="70">
        <v>0</v>
      </c>
      <c r="I13" s="72"/>
      <c r="J13" s="79"/>
      <c r="K13" s="44"/>
      <c r="L13" s="44"/>
      <c r="M13" s="44"/>
      <c r="N13" s="44"/>
      <c r="O13" s="44"/>
      <c r="P13" s="44"/>
    </row>
    <row r="14" spans="1:16" s="46" customFormat="1" ht="34.5" customHeight="1">
      <c r="A14" s="34" t="s">
        <v>13</v>
      </c>
      <c r="B14" s="73">
        <v>0</v>
      </c>
      <c r="C14" s="70"/>
      <c r="D14" s="71">
        <f>_xlfn.IFERROR(G14/B14*1000,0)</f>
        <v>0</v>
      </c>
      <c r="E14" s="71">
        <f t="shared" si="1"/>
        <v>0</v>
      </c>
      <c r="F14" s="77">
        <f t="shared" si="2"/>
        <v>0</v>
      </c>
      <c r="G14" s="70">
        <v>0</v>
      </c>
      <c r="H14" s="70">
        <v>0</v>
      </c>
      <c r="I14" s="72"/>
      <c r="J14" s="79"/>
      <c r="K14" s="44"/>
      <c r="L14" s="44"/>
      <c r="M14" s="44"/>
      <c r="N14" s="44"/>
      <c r="O14" s="44"/>
      <c r="P14" s="44"/>
    </row>
    <row r="15" spans="1:16" s="46" customFormat="1" ht="16.5">
      <c r="A15" s="43" t="s">
        <v>14</v>
      </c>
      <c r="B15" s="72">
        <v>0</v>
      </c>
      <c r="C15" s="70"/>
      <c r="D15" s="71">
        <f t="shared" si="0"/>
        <v>0</v>
      </c>
      <c r="E15" s="71">
        <f t="shared" si="1"/>
        <v>0</v>
      </c>
      <c r="F15" s="77">
        <f t="shared" si="2"/>
        <v>0</v>
      </c>
      <c r="G15" s="70">
        <v>0</v>
      </c>
      <c r="H15" s="70">
        <v>0</v>
      </c>
      <c r="I15" s="72"/>
      <c r="J15" s="79"/>
      <c r="K15" s="44"/>
      <c r="L15" s="44"/>
      <c r="M15" s="44"/>
      <c r="N15" s="44"/>
      <c r="O15" s="44"/>
      <c r="P15" s="44"/>
    </row>
    <row r="16" spans="1:16" s="46" customFormat="1" ht="16.5">
      <c r="A16" s="5" t="s">
        <v>65</v>
      </c>
      <c r="B16" s="72">
        <v>37.400000000000034</v>
      </c>
      <c r="C16" s="70">
        <v>35.2</v>
      </c>
      <c r="D16" s="71">
        <f t="shared" si="0"/>
        <v>50403.74331550794</v>
      </c>
      <c r="E16" s="71">
        <f t="shared" si="1"/>
        <v>50400.33143939393</v>
      </c>
      <c r="F16" s="77">
        <f t="shared" si="2"/>
        <v>100.00065761784509</v>
      </c>
      <c r="G16" s="70">
        <v>1885.0999999999985</v>
      </c>
      <c r="H16" s="70">
        <v>1.0000000000000009</v>
      </c>
      <c r="I16" s="72">
        <v>21289.1</v>
      </c>
      <c r="J16" s="79">
        <v>8.8</v>
      </c>
      <c r="K16" s="44"/>
      <c r="L16" s="44"/>
      <c r="M16" s="44"/>
      <c r="N16" s="44"/>
      <c r="O16" s="44"/>
      <c r="P16" s="44"/>
    </row>
    <row r="17" spans="1:16" s="46" customFormat="1" ht="16.5">
      <c r="A17" s="43" t="s">
        <v>15</v>
      </c>
      <c r="B17" s="72">
        <v>0</v>
      </c>
      <c r="C17" s="70"/>
      <c r="D17" s="71">
        <f t="shared" si="0"/>
        <v>0</v>
      </c>
      <c r="E17" s="71">
        <f t="shared" si="1"/>
        <v>0</v>
      </c>
      <c r="F17" s="77">
        <f t="shared" si="2"/>
        <v>0</v>
      </c>
      <c r="G17" s="70">
        <v>0</v>
      </c>
      <c r="H17" s="70">
        <v>0</v>
      </c>
      <c r="I17" s="72"/>
      <c r="J17" s="79"/>
      <c r="K17" s="44"/>
      <c r="L17" s="44"/>
      <c r="M17" s="44"/>
      <c r="N17" s="44"/>
      <c r="O17" s="44"/>
      <c r="P17" s="44"/>
    </row>
    <row r="18" spans="1:16" ht="16.5">
      <c r="A18" s="43" t="s">
        <v>16</v>
      </c>
      <c r="B18" s="72">
        <v>0</v>
      </c>
      <c r="C18" s="70"/>
      <c r="D18" s="71">
        <f t="shared" si="0"/>
        <v>0</v>
      </c>
      <c r="E18" s="71">
        <f t="shared" si="1"/>
        <v>0</v>
      </c>
      <c r="F18" s="77">
        <f t="shared" si="2"/>
        <v>0</v>
      </c>
      <c r="G18" s="70">
        <v>0</v>
      </c>
      <c r="H18" s="70">
        <v>0</v>
      </c>
      <c r="I18" s="72"/>
      <c r="J18" s="79"/>
      <c r="K18" s="44"/>
      <c r="L18" s="44"/>
      <c r="M18" s="44"/>
      <c r="N18" s="44"/>
      <c r="O18" s="44"/>
      <c r="P18" s="44"/>
    </row>
    <row r="19" spans="1:16" ht="16.5">
      <c r="A19" s="43" t="s">
        <v>17</v>
      </c>
      <c r="B19" s="72">
        <v>0</v>
      </c>
      <c r="C19" s="70"/>
      <c r="D19" s="71">
        <f t="shared" si="0"/>
        <v>0</v>
      </c>
      <c r="E19" s="71">
        <f t="shared" si="1"/>
        <v>0</v>
      </c>
      <c r="F19" s="77">
        <f t="shared" si="2"/>
        <v>0</v>
      </c>
      <c r="G19" s="70">
        <v>0</v>
      </c>
      <c r="H19" s="70">
        <v>0</v>
      </c>
      <c r="I19" s="72"/>
      <c r="J19" s="79"/>
      <c r="K19" s="44"/>
      <c r="L19" s="44"/>
      <c r="M19" s="44"/>
      <c r="N19" s="44"/>
      <c r="O19" s="44"/>
      <c r="P19" s="44"/>
    </row>
    <row r="20" spans="1:16" ht="16.5">
      <c r="A20" s="48" t="s">
        <v>18</v>
      </c>
      <c r="B20" s="74">
        <v>0</v>
      </c>
      <c r="C20" s="75"/>
      <c r="D20" s="78">
        <f t="shared" si="0"/>
        <v>0</v>
      </c>
      <c r="E20" s="71">
        <f t="shared" si="1"/>
        <v>0</v>
      </c>
      <c r="F20" s="77">
        <f t="shared" si="2"/>
        <v>0</v>
      </c>
      <c r="G20" s="75">
        <v>0</v>
      </c>
      <c r="H20" s="75">
        <v>0</v>
      </c>
      <c r="I20" s="74"/>
      <c r="J20" s="80"/>
      <c r="K20" s="44"/>
      <c r="L20" s="44"/>
      <c r="M20" s="44"/>
      <c r="N20" s="44"/>
      <c r="O20" s="44"/>
      <c r="P20" s="44"/>
    </row>
    <row r="21" spans="1:16" s="50" customFormat="1" ht="20.25" customHeight="1">
      <c r="A21" s="83" t="s">
        <v>45</v>
      </c>
      <c r="B21" s="68">
        <f>SUM(B4:B20)</f>
        <v>37.400000000000034</v>
      </c>
      <c r="C21" s="68">
        <f>SUM(C4:C20)</f>
        <v>35.2</v>
      </c>
      <c r="D21" s="68">
        <f>_xlfn.IFERROR(G21/B21*1000,0)</f>
        <v>50403.74331550794</v>
      </c>
      <c r="E21" s="68">
        <f>_xlfn.IFERROR(I21/C21/$K$1*1000,0)</f>
        <v>50400.33143939393</v>
      </c>
      <c r="F21" s="82">
        <f>_xlfn.IFERROR(E21/$I$2*100,0)</f>
        <v>100.00065761784509</v>
      </c>
      <c r="G21" s="68">
        <f>SUM(G4:G20)</f>
        <v>1885.0999999999985</v>
      </c>
      <c r="H21" s="68">
        <f>SUM(H4:H20)</f>
        <v>1.0000000000000009</v>
      </c>
      <c r="I21" s="68">
        <f>SUM(I4:I20)</f>
        <v>21289.1</v>
      </c>
      <c r="J21" s="68">
        <f>SUM(J4:J20)</f>
        <v>8.8</v>
      </c>
      <c r="K21" s="49"/>
      <c r="L21" s="49"/>
      <c r="M21" s="49"/>
      <c r="N21" s="49"/>
      <c r="O21" s="67"/>
      <c r="P21" s="67"/>
    </row>
    <row r="22" spans="1:10" ht="16.5">
      <c r="A22" s="43" t="s">
        <v>75</v>
      </c>
      <c r="B22" s="74">
        <v>14</v>
      </c>
      <c r="C22" s="75">
        <v>13.5</v>
      </c>
      <c r="D22" s="78">
        <f>_xlfn.IFERROR(G22/B22*1000,0)</f>
        <v>73928.57142857143</v>
      </c>
      <c r="E22" s="71">
        <f>_xlfn.IFERROR(I22/C22/$K$1*1000,0)</f>
        <v>52013.58024691358</v>
      </c>
      <c r="F22" s="77">
        <f>_xlfn.IFERROR(E22/$I$2*100,0)</f>
        <v>103.20154810895552</v>
      </c>
      <c r="G22" s="75">
        <v>1035</v>
      </c>
      <c r="H22" s="75">
        <v>0</v>
      </c>
      <c r="I22" s="74">
        <v>8426.2</v>
      </c>
      <c r="J22" s="74">
        <v>0</v>
      </c>
    </row>
    <row r="23" spans="1:10" ht="16.5">
      <c r="A23" s="43" t="s">
        <v>76</v>
      </c>
      <c r="B23" s="74">
        <v>19</v>
      </c>
      <c r="C23" s="75">
        <v>19.3</v>
      </c>
      <c r="D23" s="78">
        <f aca="true" t="shared" si="3" ref="D23:D36">_xlfn.IFERROR(G23/B23*1000,0)</f>
        <v>90110.52631578947</v>
      </c>
      <c r="E23" s="71">
        <f aca="true" t="shared" si="4" ref="E23:E35">_xlfn.IFERROR(I23/C23/$K$1*1000,0)</f>
        <v>60595.85492227979</v>
      </c>
      <c r="F23" s="77">
        <f aca="true" t="shared" si="5" ref="F23:F31">_xlfn.IFERROR(E23/$I$2*100,0)</f>
        <v>120.22987087753927</v>
      </c>
      <c r="G23" s="75">
        <v>1712.1</v>
      </c>
      <c r="H23" s="75">
        <v>0</v>
      </c>
      <c r="I23" s="74">
        <v>14034.000000000002</v>
      </c>
      <c r="J23" s="74">
        <v>0</v>
      </c>
    </row>
    <row r="24" spans="1:10" ht="31.5">
      <c r="A24" s="43" t="s">
        <v>77</v>
      </c>
      <c r="B24" s="74">
        <v>23</v>
      </c>
      <c r="C24" s="75">
        <v>27.2</v>
      </c>
      <c r="D24" s="78">
        <f t="shared" si="3"/>
        <v>74995.65217391304</v>
      </c>
      <c r="E24" s="71">
        <f t="shared" si="4"/>
        <v>50765.01225490196</v>
      </c>
      <c r="F24" s="77">
        <f t="shared" si="5"/>
        <v>100.72423066448802</v>
      </c>
      <c r="G24" s="75">
        <v>1724.9</v>
      </c>
      <c r="H24" s="75">
        <v>0</v>
      </c>
      <c r="I24" s="74">
        <v>16569.7</v>
      </c>
      <c r="J24" s="74">
        <v>0</v>
      </c>
    </row>
    <row r="25" spans="1:10" ht="16.5">
      <c r="A25" s="43" t="s">
        <v>78</v>
      </c>
      <c r="B25" s="74">
        <v>10</v>
      </c>
      <c r="C25" s="75">
        <v>9.9</v>
      </c>
      <c r="D25" s="78">
        <f t="shared" si="3"/>
        <v>84850</v>
      </c>
      <c r="E25" s="71">
        <f t="shared" si="4"/>
        <v>60815.65656565657</v>
      </c>
      <c r="F25" s="77">
        <f t="shared" si="5"/>
        <v>120.6659852493186</v>
      </c>
      <c r="G25" s="75">
        <v>848.5</v>
      </c>
      <c r="H25" s="75">
        <v>0</v>
      </c>
      <c r="I25" s="74">
        <v>7224.9000000000015</v>
      </c>
      <c r="J25" s="74">
        <v>0</v>
      </c>
    </row>
    <row r="26" spans="1:10" ht="16.5">
      <c r="A26" s="43" t="s">
        <v>79</v>
      </c>
      <c r="B26" s="74">
        <v>17.5</v>
      </c>
      <c r="C26" s="75">
        <v>16.7</v>
      </c>
      <c r="D26" s="78">
        <f t="shared" si="3"/>
        <v>84051.42857142858</v>
      </c>
      <c r="E26" s="71">
        <f t="shared" si="4"/>
        <v>53949.6007984032</v>
      </c>
      <c r="F26" s="77">
        <f t="shared" si="5"/>
        <v>107.04285872699046</v>
      </c>
      <c r="G26" s="75">
        <v>1470.9</v>
      </c>
      <c r="H26" s="75">
        <v>0</v>
      </c>
      <c r="I26" s="74">
        <v>10811.5</v>
      </c>
      <c r="J26" s="74">
        <v>0</v>
      </c>
    </row>
    <row r="27" spans="1:10" ht="16.5">
      <c r="A27" s="43" t="s">
        <v>80</v>
      </c>
      <c r="B27" s="74">
        <v>18.2</v>
      </c>
      <c r="C27" s="75">
        <v>16.9</v>
      </c>
      <c r="D27" s="78">
        <f t="shared" si="3"/>
        <v>79307.69230769233</v>
      </c>
      <c r="E27" s="71">
        <f t="shared" si="4"/>
        <v>58854.24063116371</v>
      </c>
      <c r="F27" s="77">
        <f t="shared" si="5"/>
        <v>116.77428696659466</v>
      </c>
      <c r="G27" s="75">
        <v>1443.4</v>
      </c>
      <c r="H27" s="75">
        <v>0</v>
      </c>
      <c r="I27" s="74">
        <v>11935.64</v>
      </c>
      <c r="J27" s="74">
        <v>0</v>
      </c>
    </row>
    <row r="28" spans="1:10" ht="16.5">
      <c r="A28" s="43" t="s">
        <v>81</v>
      </c>
      <c r="B28" s="74">
        <v>13</v>
      </c>
      <c r="C28" s="75">
        <v>13.2</v>
      </c>
      <c r="D28" s="78">
        <f t="shared" si="3"/>
        <v>67092.3076923077</v>
      </c>
      <c r="E28" s="71">
        <f t="shared" si="4"/>
        <v>51238.63636363637</v>
      </c>
      <c r="F28" s="77">
        <f t="shared" si="5"/>
        <v>101.66396103896105</v>
      </c>
      <c r="G28" s="75">
        <v>872.2</v>
      </c>
      <c r="H28" s="75">
        <v>0</v>
      </c>
      <c r="I28" s="74">
        <v>8116.2</v>
      </c>
      <c r="J28" s="74">
        <v>0</v>
      </c>
    </row>
    <row r="29" spans="1:10" ht="16.5">
      <c r="A29" s="43" t="s">
        <v>82</v>
      </c>
      <c r="B29" s="74">
        <v>25</v>
      </c>
      <c r="C29" s="75">
        <v>29.4</v>
      </c>
      <c r="D29" s="78">
        <f t="shared" si="3"/>
        <v>67116</v>
      </c>
      <c r="E29" s="71">
        <f t="shared" si="4"/>
        <v>51749.43310657596</v>
      </c>
      <c r="F29" s="77">
        <f t="shared" si="5"/>
        <v>102.67744664003166</v>
      </c>
      <c r="G29" s="75">
        <v>1677.9</v>
      </c>
      <c r="H29" s="75">
        <v>0</v>
      </c>
      <c r="I29" s="74">
        <v>18257.2</v>
      </c>
      <c r="J29" s="74">
        <v>67.8</v>
      </c>
    </row>
    <row r="30" spans="1:10" ht="16.5">
      <c r="A30" s="43" t="s">
        <v>83</v>
      </c>
      <c r="B30" s="74">
        <v>12</v>
      </c>
      <c r="C30" s="75">
        <v>11.1</v>
      </c>
      <c r="D30" s="78">
        <f t="shared" si="3"/>
        <v>65175</v>
      </c>
      <c r="E30" s="71">
        <f>_xlfn.IFERROR(I30/C30/$K$1*1000,0)</f>
        <v>51259.75975975977</v>
      </c>
      <c r="F30" s="77">
        <f>_xlfn.IFERROR(E30/$I$2*100,0)</f>
        <v>101.70587253920588</v>
      </c>
      <c r="G30" s="75">
        <v>782.1</v>
      </c>
      <c r="H30" s="75">
        <v>0</v>
      </c>
      <c r="I30" s="74">
        <v>6827.800000000001</v>
      </c>
      <c r="J30" s="74">
        <v>0</v>
      </c>
    </row>
    <row r="31" spans="1:10" ht="16.5">
      <c r="A31" s="43" t="s">
        <v>84</v>
      </c>
      <c r="B31" s="74">
        <v>19</v>
      </c>
      <c r="C31" s="75">
        <v>19.2</v>
      </c>
      <c r="D31" s="78">
        <f t="shared" si="3"/>
        <v>57968.42105263159</v>
      </c>
      <c r="E31" s="71">
        <f t="shared" si="4"/>
        <v>51433.07291666667</v>
      </c>
      <c r="F31" s="77">
        <f t="shared" si="5"/>
        <v>102.04974785052912</v>
      </c>
      <c r="G31" s="75">
        <v>1101.4</v>
      </c>
      <c r="H31" s="75">
        <v>0</v>
      </c>
      <c r="I31" s="74">
        <v>11850.18</v>
      </c>
      <c r="J31" s="74">
        <v>0</v>
      </c>
    </row>
    <row r="32" spans="1:10" ht="16.5">
      <c r="A32" s="83" t="s">
        <v>45</v>
      </c>
      <c r="B32" s="68">
        <f>SUM(B22:B31)</f>
        <v>170.7</v>
      </c>
      <c r="C32" s="68">
        <f>SUM(C22:C31)</f>
        <v>176.39999999999998</v>
      </c>
      <c r="D32" s="68">
        <f t="shared" si="3"/>
        <v>74214.41124780317</v>
      </c>
      <c r="E32" s="68">
        <f t="shared" si="4"/>
        <v>53880.0642479214</v>
      </c>
      <c r="F32" s="82">
        <f>_xlfn.IFERROR(E32/$I$2*100,0)</f>
        <v>106.90488938079643</v>
      </c>
      <c r="G32" s="68">
        <f>SUM(G22:G31)</f>
        <v>12668.4</v>
      </c>
      <c r="H32" s="68">
        <f>SUM(H22:H31)</f>
        <v>0</v>
      </c>
      <c r="I32" s="68">
        <f>SUM(I22:I31)</f>
        <v>114053.32</v>
      </c>
      <c r="J32" s="68">
        <f>SUM(J22:J31)</f>
        <v>67.8</v>
      </c>
    </row>
    <row r="33" spans="1:10" ht="16.5">
      <c r="A33" s="81" t="s">
        <v>47</v>
      </c>
      <c r="B33" s="68">
        <f>B21+B32</f>
        <v>208.10000000000002</v>
      </c>
      <c r="C33" s="68">
        <f>C21+C32</f>
        <v>211.59999999999997</v>
      </c>
      <c r="D33" s="68">
        <f t="shared" si="3"/>
        <v>69935.12734262372</v>
      </c>
      <c r="E33" s="68">
        <f>_xlfn.IFERROR(I33/C33/$K$1*1000,0)</f>
        <v>53301.20510396977</v>
      </c>
      <c r="F33" s="82">
        <f>_xlfn.IFERROR(E33/$I$2*100,0)</f>
        <v>105.75635933327334</v>
      </c>
      <c r="G33" s="68">
        <f>G21+G32</f>
        <v>14553.499999999998</v>
      </c>
      <c r="H33" s="68">
        <f>H11+H22+H32</f>
        <v>0</v>
      </c>
      <c r="I33" s="68">
        <f>I21+I32</f>
        <v>135342.42</v>
      </c>
      <c r="J33" s="68">
        <f>J21+J32</f>
        <v>76.6</v>
      </c>
    </row>
    <row r="34" spans="1:10" ht="50.25" thickBot="1">
      <c r="A34" s="62" t="s">
        <v>85</v>
      </c>
      <c r="B34" s="87">
        <v>44.2</v>
      </c>
      <c r="C34" s="87">
        <v>44.6</v>
      </c>
      <c r="D34" s="88">
        <f t="shared" si="3"/>
        <v>52719.457013574676</v>
      </c>
      <c r="E34" s="88">
        <f t="shared" si="4"/>
        <v>51352.204783258596</v>
      </c>
      <c r="F34" s="87">
        <f>_xlfn.IFERROR(E34/$I$2*100,0)</f>
        <v>101.88929520487817</v>
      </c>
      <c r="G34" s="87">
        <v>2330.2000000000007</v>
      </c>
      <c r="H34" s="87">
        <v>0</v>
      </c>
      <c r="I34" s="87">
        <v>27483.699999999997</v>
      </c>
      <c r="J34" s="87">
        <v>0</v>
      </c>
    </row>
    <row r="35" spans="1:10" ht="33.75" thickBot="1">
      <c r="A35" s="63" t="s">
        <v>86</v>
      </c>
      <c r="B35" s="64">
        <f>B33+B34</f>
        <v>252.3</v>
      </c>
      <c r="C35" s="64">
        <f>C33+C34</f>
        <v>256.2</v>
      </c>
      <c r="D35" s="91">
        <f t="shared" si="3"/>
        <v>66919.14387633768</v>
      </c>
      <c r="E35" s="91">
        <f t="shared" si="4"/>
        <v>52961.91777257351</v>
      </c>
      <c r="F35" s="66">
        <f>E35/$I$2*100</f>
        <v>105.08317018367761</v>
      </c>
      <c r="G35" s="64">
        <f>G33+G34</f>
        <v>16883.699999999997</v>
      </c>
      <c r="H35" s="64">
        <f>H33+H34</f>
        <v>0</v>
      </c>
      <c r="I35" s="64">
        <f>I33+I34</f>
        <v>162826.12</v>
      </c>
      <c r="J35" s="64">
        <f>J33+J34</f>
        <v>76.6</v>
      </c>
    </row>
    <row r="36" spans="1:10" ht="24" customHeight="1">
      <c r="A36" s="89" t="s">
        <v>87</v>
      </c>
      <c r="B36" s="70">
        <v>30.7</v>
      </c>
      <c r="C36" s="70">
        <v>29.4</v>
      </c>
      <c r="D36" s="70">
        <f t="shared" si="3"/>
        <v>96980.45602605864</v>
      </c>
      <c r="E36" s="70">
        <f>_xlfn.IFERROR(27663.3/C36/12*1000,0)</f>
        <v>78410.71428571429</v>
      </c>
      <c r="F36" s="90">
        <f>_xlfn.IFERROR(E36/$I$2*100,0)</f>
        <v>155.57681405895693</v>
      </c>
      <c r="G36" s="70">
        <v>2977.3</v>
      </c>
      <c r="H36" s="70">
        <v>831.5</v>
      </c>
      <c r="I36" s="70">
        <v>7615.9</v>
      </c>
      <c r="J36" s="70">
        <v>881.5</v>
      </c>
    </row>
    <row r="38" spans="1:10" ht="56.25" customHeight="1">
      <c r="A38" s="104" t="s">
        <v>88</v>
      </c>
      <c r="B38" s="104"/>
      <c r="C38" s="104"/>
      <c r="D38" s="104"/>
      <c r="E38" s="104"/>
      <c r="F38" s="104"/>
      <c r="G38" s="104"/>
      <c r="H38" s="104"/>
      <c r="I38" s="104"/>
      <c r="J38" s="104"/>
    </row>
  </sheetData>
  <sheetProtection/>
  <mergeCells count="3">
    <mergeCell ref="A1:I1"/>
    <mergeCell ref="A2:F2"/>
    <mergeCell ref="A38:J38"/>
  </mergeCells>
  <dataValidations count="2">
    <dataValidation type="decimal" allowBlank="1" showInputMessage="1" showErrorMessage="1" errorTitle="ВНИМАНИЕ!" error="Введенные данные должны быть в диапазоне от 30,2 до 36,3." sqref="Q5:Q9">
      <formula1>30.2</formula1>
      <formula2>36.3</formula2>
    </dataValidation>
    <dataValidation type="decimal" allowBlank="1" showInputMessage="1" showErrorMessage="1" errorTitle="Внимание" error="Допускается ввод только неотрицательных чисел!" sqref="J5:M9">
      <formula1>0</formula1>
      <formula2>9.99999999999999E+23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L41"/>
  <sheetViews>
    <sheetView zoomScalePageLayoutView="0" workbookViewId="0" topLeftCell="A1">
      <selection activeCell="A14" sqref="A14"/>
    </sheetView>
  </sheetViews>
  <sheetFormatPr defaultColWidth="16.421875" defaultRowHeight="15"/>
  <cols>
    <col min="1" max="1" width="37.421875" style="27" customWidth="1"/>
    <col min="2" max="2" width="14.7109375" style="28" customWidth="1"/>
    <col min="3" max="3" width="14.421875" style="29" customWidth="1"/>
    <col min="4" max="4" width="16.421875" style="28" customWidth="1"/>
    <col min="5" max="5" width="16.421875" style="30" customWidth="1"/>
    <col min="6" max="6" width="15.7109375" style="28" customWidth="1"/>
    <col min="7" max="7" width="11.28125" style="28" customWidth="1"/>
    <col min="8" max="8" width="13.7109375" style="28" customWidth="1"/>
    <col min="9" max="9" width="14.7109375" style="28" customWidth="1"/>
    <col min="10" max="10" width="11.140625" style="4" customWidth="1"/>
    <col min="11" max="12" width="9.7109375" style="4" customWidth="1"/>
    <col min="13" max="16384" width="16.421875" style="4" customWidth="1"/>
  </cols>
  <sheetData>
    <row r="1" spans="1:10" ht="35.25" customHeight="1">
      <c r="A1" s="1" t="s">
        <v>5</v>
      </c>
      <c r="B1" s="2"/>
      <c r="C1" s="2"/>
      <c r="D1" s="3"/>
      <c r="E1" s="3"/>
      <c r="F1" s="3"/>
      <c r="G1" s="3"/>
      <c r="H1" s="3"/>
      <c r="I1" s="3"/>
      <c r="J1" s="3"/>
    </row>
    <row r="2" spans="1:10" ht="21" customHeight="1">
      <c r="A2" s="5" t="s">
        <v>2</v>
      </c>
      <c r="B2" s="6"/>
      <c r="C2" s="7"/>
      <c r="D2" s="8"/>
      <c r="E2" s="7"/>
      <c r="F2" s="9"/>
      <c r="G2" s="7"/>
      <c r="H2" s="7"/>
      <c r="I2" s="10"/>
      <c r="J2" s="11"/>
    </row>
    <row r="3" spans="1:10" ht="21" customHeight="1">
      <c r="A3" s="5" t="s">
        <v>3</v>
      </c>
      <c r="B3" s="6"/>
      <c r="C3" s="7"/>
      <c r="D3" s="8"/>
      <c r="E3" s="7"/>
      <c r="F3" s="9"/>
      <c r="G3" s="7"/>
      <c r="H3" s="7"/>
      <c r="I3" s="10"/>
      <c r="J3" s="11"/>
    </row>
    <row r="4" spans="1:10" ht="21" customHeight="1">
      <c r="A4" s="5" t="s">
        <v>4</v>
      </c>
      <c r="B4" s="6"/>
      <c r="C4" s="7"/>
      <c r="D4" s="8"/>
      <c r="E4" s="7"/>
      <c r="F4" s="9"/>
      <c r="G4" s="7"/>
      <c r="H4" s="7"/>
      <c r="I4" s="10"/>
      <c r="J4" s="11"/>
    </row>
    <row r="5" spans="1:10" ht="21" customHeight="1">
      <c r="A5" s="5" t="s">
        <v>6</v>
      </c>
      <c r="B5" s="6"/>
      <c r="C5" s="7"/>
      <c r="D5" s="8"/>
      <c r="E5" s="7"/>
      <c r="F5" s="9"/>
      <c r="G5" s="7"/>
      <c r="H5" s="7"/>
      <c r="I5" s="10"/>
      <c r="J5" s="11"/>
    </row>
    <row r="6" spans="1:10" ht="21" customHeight="1">
      <c r="A6" s="5" t="s">
        <v>7</v>
      </c>
      <c r="B6" s="10"/>
      <c r="C6" s="7"/>
      <c r="D6" s="8"/>
      <c r="E6" s="7"/>
      <c r="F6" s="9"/>
      <c r="G6" s="7"/>
      <c r="H6" s="7"/>
      <c r="I6" s="10"/>
      <c r="J6" s="11"/>
    </row>
    <row r="7" spans="1:10" s="12" customFormat="1" ht="16.5">
      <c r="A7" s="5" t="s">
        <v>8</v>
      </c>
      <c r="B7" s="10"/>
      <c r="C7" s="7"/>
      <c r="D7" s="8"/>
      <c r="E7" s="7"/>
      <c r="F7" s="9"/>
      <c r="G7" s="7"/>
      <c r="H7" s="7"/>
      <c r="I7" s="10"/>
      <c r="J7" s="11"/>
    </row>
    <row r="8" spans="1:10" ht="16.5">
      <c r="A8" s="5" t="s">
        <v>9</v>
      </c>
      <c r="B8" s="10"/>
      <c r="C8" s="7"/>
      <c r="D8" s="8"/>
      <c r="E8" s="7"/>
      <c r="F8" s="9"/>
      <c r="G8" s="7"/>
      <c r="H8" s="7"/>
      <c r="I8" s="10"/>
      <c r="J8" s="11"/>
    </row>
    <row r="9" spans="1:10" ht="13.5" customHeight="1">
      <c r="A9" s="5" t="s">
        <v>10</v>
      </c>
      <c r="B9" s="10"/>
      <c r="C9" s="7"/>
      <c r="D9" s="8"/>
      <c r="E9" s="7"/>
      <c r="F9" s="9"/>
      <c r="G9" s="7"/>
      <c r="H9" s="7"/>
      <c r="I9" s="10"/>
      <c r="J9" s="11"/>
    </row>
    <row r="10" spans="1:10" s="12" customFormat="1" ht="16.5">
      <c r="A10" s="13" t="s">
        <v>11</v>
      </c>
      <c r="B10" s="14"/>
      <c r="C10" s="7"/>
      <c r="D10" s="8"/>
      <c r="E10" s="7"/>
      <c r="F10" s="9"/>
      <c r="G10" s="7"/>
      <c r="H10" s="7"/>
      <c r="I10" s="10"/>
      <c r="J10" s="11"/>
    </row>
    <row r="11" spans="1:10" s="15" customFormat="1" ht="16.5">
      <c r="A11" s="5" t="s">
        <v>12</v>
      </c>
      <c r="B11" s="10"/>
      <c r="C11" s="7"/>
      <c r="D11" s="8"/>
      <c r="E11" s="7"/>
      <c r="F11" s="9"/>
      <c r="G11" s="7"/>
      <c r="H11" s="7"/>
      <c r="I11" s="10"/>
      <c r="J11" s="11"/>
    </row>
    <row r="12" spans="1:10" s="12" customFormat="1" ht="31.5">
      <c r="A12" s="13" t="s">
        <v>13</v>
      </c>
      <c r="B12" s="14"/>
      <c r="C12" s="7"/>
      <c r="D12" s="8"/>
      <c r="E12" s="7"/>
      <c r="F12" s="9"/>
      <c r="G12" s="7"/>
      <c r="H12" s="7"/>
      <c r="I12" s="10"/>
      <c r="J12" s="11"/>
    </row>
    <row r="13" spans="1:10" s="12" customFormat="1" ht="16.5">
      <c r="A13" s="5" t="s">
        <v>14</v>
      </c>
      <c r="B13" s="10"/>
      <c r="C13" s="7"/>
      <c r="D13" s="8"/>
      <c r="E13" s="7"/>
      <c r="F13" s="9"/>
      <c r="G13" s="7"/>
      <c r="H13" s="7"/>
      <c r="I13" s="10"/>
      <c r="J13" s="11"/>
    </row>
    <row r="14" spans="1:10" s="12" customFormat="1" ht="16.5">
      <c r="A14" s="5" t="s">
        <v>65</v>
      </c>
      <c r="B14" s="10"/>
      <c r="C14" s="7"/>
      <c r="D14" s="8"/>
      <c r="E14" s="7"/>
      <c r="F14" s="9"/>
      <c r="G14" s="7"/>
      <c r="H14" s="7"/>
      <c r="I14" s="10"/>
      <c r="J14" s="11"/>
    </row>
    <row r="15" spans="1:10" s="12" customFormat="1" ht="16.5">
      <c r="A15" s="5" t="s">
        <v>15</v>
      </c>
      <c r="B15" s="10"/>
      <c r="C15" s="7"/>
      <c r="D15" s="8"/>
      <c r="E15" s="7"/>
      <c r="F15" s="9"/>
      <c r="G15" s="7"/>
      <c r="H15" s="7"/>
      <c r="I15" s="10"/>
      <c r="J15" s="11"/>
    </row>
    <row r="16" spans="1:10" ht="16.5">
      <c r="A16" s="5" t="s">
        <v>16</v>
      </c>
      <c r="B16" s="10"/>
      <c r="C16" s="7"/>
      <c r="D16" s="8"/>
      <c r="E16" s="7"/>
      <c r="F16" s="9"/>
      <c r="G16" s="7"/>
      <c r="H16" s="7"/>
      <c r="I16" s="10"/>
      <c r="J16" s="11"/>
    </row>
    <row r="17" spans="1:10" ht="16.5">
      <c r="A17" s="5" t="s">
        <v>17</v>
      </c>
      <c r="B17" s="10"/>
      <c r="C17" s="7"/>
      <c r="D17" s="8"/>
      <c r="E17" s="7"/>
      <c r="F17" s="9"/>
      <c r="G17" s="7"/>
      <c r="H17" s="7"/>
      <c r="I17" s="10"/>
      <c r="J17" s="11"/>
    </row>
    <row r="18" spans="1:10" ht="16.5">
      <c r="A18" s="16" t="s">
        <v>18</v>
      </c>
      <c r="B18" s="17"/>
      <c r="C18" s="18"/>
      <c r="D18" s="8"/>
      <c r="E18" s="7"/>
      <c r="F18" s="19"/>
      <c r="G18" s="18"/>
      <c r="H18" s="18"/>
      <c r="I18" s="17"/>
      <c r="J18" s="20"/>
    </row>
    <row r="19" spans="1:12" ht="16.5">
      <c r="A19" s="21" t="s">
        <v>19</v>
      </c>
      <c r="B19" s="10"/>
      <c r="C19" s="7"/>
      <c r="D19" s="8"/>
      <c r="E19" s="7"/>
      <c r="F19" s="9"/>
      <c r="G19" s="7"/>
      <c r="H19" s="7"/>
      <c r="I19" s="7"/>
      <c r="J19" s="11"/>
      <c r="L19" s="22"/>
    </row>
    <row r="20" spans="1:12" ht="45">
      <c r="A20" s="21" t="s">
        <v>20</v>
      </c>
      <c r="B20" s="10"/>
      <c r="C20" s="7"/>
      <c r="D20" s="8"/>
      <c r="E20" s="7"/>
      <c r="F20" s="9"/>
      <c r="G20" s="7"/>
      <c r="H20" s="7"/>
      <c r="I20" s="7"/>
      <c r="J20" s="11"/>
      <c r="L20" s="22"/>
    </row>
    <row r="21" spans="1:12" ht="30">
      <c r="A21" s="21" t="s">
        <v>21</v>
      </c>
      <c r="B21" s="23"/>
      <c r="C21" s="7"/>
      <c r="D21" s="8"/>
      <c r="E21" s="7"/>
      <c r="F21" s="9"/>
      <c r="G21" s="7"/>
      <c r="H21" s="7"/>
      <c r="I21" s="7"/>
      <c r="J21" s="11"/>
      <c r="L21" s="22"/>
    </row>
    <row r="22" spans="1:12" ht="16.5">
      <c r="A22" s="21" t="s">
        <v>22</v>
      </c>
      <c r="B22" s="10"/>
      <c r="C22" s="7"/>
      <c r="D22" s="8"/>
      <c r="E22" s="7"/>
      <c r="F22" s="9"/>
      <c r="G22" s="7"/>
      <c r="H22" s="7"/>
      <c r="I22" s="7"/>
      <c r="J22" s="11"/>
      <c r="L22" s="22"/>
    </row>
    <row r="23" spans="1:12" ht="30">
      <c r="A23" s="21" t="s">
        <v>23</v>
      </c>
      <c r="B23" s="10"/>
      <c r="C23" s="7"/>
      <c r="D23" s="8"/>
      <c r="E23" s="7"/>
      <c r="F23" s="9"/>
      <c r="G23" s="7"/>
      <c r="H23" s="7"/>
      <c r="I23" s="7"/>
      <c r="J23" s="11"/>
      <c r="L23" s="22"/>
    </row>
    <row r="24" spans="1:12" ht="16.5">
      <c r="A24" s="21" t="s">
        <v>24</v>
      </c>
      <c r="B24" s="10"/>
      <c r="C24" s="7"/>
      <c r="D24" s="8"/>
      <c r="E24" s="7"/>
      <c r="F24" s="9"/>
      <c r="G24" s="7"/>
      <c r="H24" s="7"/>
      <c r="I24" s="7"/>
      <c r="J24" s="11"/>
      <c r="L24" s="22"/>
    </row>
    <row r="25" spans="1:12" ht="16.5">
      <c r="A25" s="21" t="s">
        <v>25</v>
      </c>
      <c r="B25" s="23"/>
      <c r="C25" s="7"/>
      <c r="D25" s="8"/>
      <c r="E25" s="7"/>
      <c r="F25" s="9"/>
      <c r="G25" s="7"/>
      <c r="H25" s="7"/>
      <c r="I25" s="7"/>
      <c r="J25" s="11"/>
      <c r="L25" s="22"/>
    </row>
    <row r="26" spans="1:12" ht="16.5">
      <c r="A26" s="21" t="s">
        <v>26</v>
      </c>
      <c r="B26" s="23"/>
      <c r="C26" s="7"/>
      <c r="D26" s="8"/>
      <c r="E26" s="7"/>
      <c r="F26" s="9"/>
      <c r="G26" s="7"/>
      <c r="H26" s="7"/>
      <c r="I26" s="7"/>
      <c r="J26" s="11"/>
      <c r="L26" s="22"/>
    </row>
    <row r="27" spans="1:12" ht="16.5">
      <c r="A27" s="21" t="s">
        <v>27</v>
      </c>
      <c r="B27" s="10"/>
      <c r="C27" s="7"/>
      <c r="D27" s="8"/>
      <c r="E27" s="7"/>
      <c r="F27" s="9"/>
      <c r="G27" s="7"/>
      <c r="H27" s="7"/>
      <c r="I27" s="7"/>
      <c r="J27" s="11"/>
      <c r="L27" s="22"/>
    </row>
    <row r="28" spans="1:12" ht="16.5">
      <c r="A28" s="24" t="s">
        <v>28</v>
      </c>
      <c r="B28" s="23"/>
      <c r="C28" s="7"/>
      <c r="D28" s="8"/>
      <c r="E28" s="7"/>
      <c r="F28" s="9"/>
      <c r="G28" s="7"/>
      <c r="H28" s="7"/>
      <c r="I28" s="7"/>
      <c r="J28" s="11"/>
      <c r="L28" s="22"/>
    </row>
    <row r="29" spans="1:12" ht="16.5">
      <c r="A29" s="21" t="s">
        <v>29</v>
      </c>
      <c r="B29" s="10"/>
      <c r="C29" s="7"/>
      <c r="D29" s="8"/>
      <c r="E29" s="7"/>
      <c r="F29" s="9"/>
      <c r="G29" s="7"/>
      <c r="H29" s="7"/>
      <c r="I29" s="7"/>
      <c r="J29" s="11"/>
      <c r="L29" s="22"/>
    </row>
    <row r="30" spans="1:12" ht="30">
      <c r="A30" s="21" t="s">
        <v>30</v>
      </c>
      <c r="B30" s="23"/>
      <c r="C30" s="7"/>
      <c r="D30" s="8"/>
      <c r="E30" s="7"/>
      <c r="F30" s="9"/>
      <c r="G30" s="7"/>
      <c r="H30" s="7"/>
      <c r="I30" s="7"/>
      <c r="J30" s="11"/>
      <c r="L30" s="22"/>
    </row>
    <row r="31" spans="1:12" ht="30">
      <c r="A31" s="21" t="s">
        <v>31</v>
      </c>
      <c r="B31" s="10"/>
      <c r="C31" s="7"/>
      <c r="D31" s="8"/>
      <c r="E31" s="7"/>
      <c r="F31" s="9"/>
      <c r="G31" s="7"/>
      <c r="H31" s="7"/>
      <c r="I31" s="7"/>
      <c r="J31" s="11"/>
      <c r="L31" s="22"/>
    </row>
    <row r="32" spans="1:12" ht="16.5">
      <c r="A32" s="21" t="s">
        <v>32</v>
      </c>
      <c r="B32" s="10"/>
      <c r="C32" s="7"/>
      <c r="D32" s="8"/>
      <c r="E32" s="7"/>
      <c r="F32" s="9"/>
      <c r="G32" s="7"/>
      <c r="H32" s="7"/>
      <c r="I32" s="7"/>
      <c r="J32" s="11"/>
      <c r="L32" s="22"/>
    </row>
    <row r="33" spans="1:12" ht="21.75" customHeight="1">
      <c r="A33" s="21" t="s">
        <v>33</v>
      </c>
      <c r="B33" s="10"/>
      <c r="C33" s="7"/>
      <c r="D33" s="8"/>
      <c r="E33" s="7"/>
      <c r="F33" s="9"/>
      <c r="G33" s="7"/>
      <c r="H33" s="7"/>
      <c r="I33" s="7"/>
      <c r="J33" s="11"/>
      <c r="L33" s="22"/>
    </row>
    <row r="34" spans="1:12" ht="45">
      <c r="A34" s="21" t="s">
        <v>34</v>
      </c>
      <c r="B34" s="23"/>
      <c r="C34" s="7"/>
      <c r="D34" s="8"/>
      <c r="E34" s="7"/>
      <c r="F34" s="9"/>
      <c r="G34" s="7"/>
      <c r="H34" s="7"/>
      <c r="I34" s="7"/>
      <c r="J34" s="11"/>
      <c r="L34" s="22"/>
    </row>
    <row r="35" spans="1:12" ht="16.5">
      <c r="A35" s="21" t="s">
        <v>35</v>
      </c>
      <c r="B35" s="10"/>
      <c r="C35" s="7"/>
      <c r="D35" s="8"/>
      <c r="E35" s="7"/>
      <c r="F35" s="9"/>
      <c r="G35" s="7"/>
      <c r="H35" s="7"/>
      <c r="I35" s="7"/>
      <c r="J35" s="11"/>
      <c r="L35" s="22"/>
    </row>
    <row r="36" spans="1:12" ht="16.5">
      <c r="A36" s="21" t="s">
        <v>36</v>
      </c>
      <c r="B36" s="10"/>
      <c r="C36" s="7"/>
      <c r="D36" s="8"/>
      <c r="E36" s="7"/>
      <c r="F36" s="9"/>
      <c r="G36" s="7"/>
      <c r="H36" s="7"/>
      <c r="I36" s="7"/>
      <c r="J36" s="11"/>
      <c r="L36" s="22"/>
    </row>
    <row r="37" spans="1:12" ht="16.5">
      <c r="A37" s="21" t="s">
        <v>37</v>
      </c>
      <c r="B37" s="10"/>
      <c r="C37" s="7"/>
      <c r="D37" s="8"/>
      <c r="E37" s="7"/>
      <c r="F37" s="9"/>
      <c r="G37" s="7"/>
      <c r="H37" s="7"/>
      <c r="I37" s="7"/>
      <c r="J37" s="11"/>
      <c r="L37" s="22"/>
    </row>
    <row r="38" spans="1:12" ht="16.5">
      <c r="A38" s="21" t="s">
        <v>38</v>
      </c>
      <c r="B38" s="10"/>
      <c r="C38" s="7"/>
      <c r="D38" s="8"/>
      <c r="E38" s="7"/>
      <c r="F38" s="9"/>
      <c r="G38" s="7"/>
      <c r="H38" s="7"/>
      <c r="I38" s="7"/>
      <c r="J38" s="11"/>
      <c r="L38" s="22"/>
    </row>
    <row r="39" spans="1:12" ht="30">
      <c r="A39" s="25" t="s">
        <v>39</v>
      </c>
      <c r="B39" s="17"/>
      <c r="C39" s="18"/>
      <c r="D39" s="26"/>
      <c r="E39" s="18"/>
      <c r="F39" s="19"/>
      <c r="G39" s="18"/>
      <c r="H39" s="18"/>
      <c r="I39" s="18"/>
      <c r="J39" s="20"/>
      <c r="L39" s="22"/>
    </row>
    <row r="40" ht="16.5">
      <c r="H40" s="29"/>
    </row>
    <row r="41" ht="16.5">
      <c r="I41" s="29"/>
    </row>
  </sheetData>
  <sheetProtection/>
  <printOptions horizontalCentered="1"/>
  <pageMargins left="0.1968503937007874" right="0.1968503937007874" top="0.3937007874015748" bottom="0.1968503937007874" header="0" footer="0"/>
  <pageSetup errors="dash" fitToWidth="0" fitToHeight="1" horizontalDpi="600" verticalDpi="600" orientation="portrait" paperSize="9" scale="99" r:id="rId1"/>
  <headerFooter alignWithMargins="0">
    <oddFooter>&amp;C&amp;6&amp;Z&amp;F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B12"/>
  <sheetViews>
    <sheetView zoomScalePageLayoutView="0" workbookViewId="0" topLeftCell="A1">
      <selection activeCell="J2" sqref="J2"/>
    </sheetView>
  </sheetViews>
  <sheetFormatPr defaultColWidth="9.140625" defaultRowHeight="15"/>
  <sheetData>
    <row r="1" spans="1:2" ht="15">
      <c r="A1" t="s">
        <v>53</v>
      </c>
      <c r="B1">
        <v>1</v>
      </c>
    </row>
    <row r="2" spans="1:2" ht="15">
      <c r="A2" t="s">
        <v>54</v>
      </c>
      <c r="B2">
        <v>2</v>
      </c>
    </row>
    <row r="3" spans="1:2" ht="15">
      <c r="A3" t="s">
        <v>55</v>
      </c>
      <c r="B3">
        <v>3</v>
      </c>
    </row>
    <row r="4" spans="1:2" ht="15">
      <c r="A4" t="s">
        <v>56</v>
      </c>
      <c r="B4">
        <v>4</v>
      </c>
    </row>
    <row r="5" spans="1:2" ht="15">
      <c r="A5" t="s">
        <v>57</v>
      </c>
      <c r="B5">
        <v>5</v>
      </c>
    </row>
    <row r="6" spans="1:2" ht="15">
      <c r="A6" t="s">
        <v>58</v>
      </c>
      <c r="B6">
        <v>6</v>
      </c>
    </row>
    <row r="7" spans="1:2" ht="15">
      <c r="A7" t="s">
        <v>59</v>
      </c>
      <c r="B7">
        <v>7</v>
      </c>
    </row>
    <row r="8" spans="1:2" ht="15">
      <c r="A8" t="s">
        <v>60</v>
      </c>
      <c r="B8">
        <v>8</v>
      </c>
    </row>
    <row r="9" spans="1:2" ht="15">
      <c r="A9" t="s">
        <v>61</v>
      </c>
      <c r="B9">
        <v>9</v>
      </c>
    </row>
    <row r="10" spans="1:2" ht="15">
      <c r="A10" t="s">
        <v>62</v>
      </c>
      <c r="B10">
        <v>10</v>
      </c>
    </row>
    <row r="11" spans="1:2" ht="15">
      <c r="A11" t="s">
        <v>63</v>
      </c>
      <c r="B11">
        <v>11</v>
      </c>
    </row>
    <row r="12" spans="1:2" ht="15">
      <c r="A12" t="s">
        <v>64</v>
      </c>
      <c r="B12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Убыкин А.И.</dc:creator>
  <cp:keywords/>
  <dc:description/>
  <cp:lastModifiedBy>Мария Владимировна Базылева</cp:lastModifiedBy>
  <cp:lastPrinted>2019-05-14T11:51:58Z</cp:lastPrinted>
  <dcterms:created xsi:type="dcterms:W3CDTF">2017-09-29T07:43:37Z</dcterms:created>
  <dcterms:modified xsi:type="dcterms:W3CDTF">2024-01-10T09:00:21Z</dcterms:modified>
  <cp:category/>
  <cp:version/>
  <cp:contentType/>
  <cp:contentStatus/>
</cp:coreProperties>
</file>