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0" windowWidth="20610" windowHeight="10425" activeTab="4"/>
  </bookViews>
  <sheets>
    <sheet name="ВРАЧИ" sheetId="1" r:id="rId1"/>
    <sheet name="СМП" sheetId="2" r:id="rId2"/>
    <sheet name="ММП" sheetId="3" r:id="rId3"/>
    <sheet name="Соц.раб" sheetId="4" r:id="rId4"/>
    <sheet name="Пед.раб" sheetId="5" r:id="rId5"/>
    <sheet name="спис" sheetId="6" state="hidden" r:id="rId6"/>
    <sheet name="месяцы" sheetId="7" state="hidden" r:id="rId7"/>
  </sheets>
  <externalReferences>
    <externalReference r:id="rId10"/>
  </externalReferences>
  <definedNames>
    <definedName name="_xlfn.IFERROR" hidden="1">#NAME?</definedName>
    <definedName name="month" localSheetId="0">'ВРАЧИ'!$J$1</definedName>
    <definedName name="month" localSheetId="2">'ММП'!$J$1</definedName>
    <definedName name="month" localSheetId="4">'Пед.раб'!$J$1</definedName>
    <definedName name="month" localSheetId="1">'СМП'!$J$1</definedName>
    <definedName name="month" localSheetId="3">'Соц.раб'!$J$1</definedName>
    <definedName name="spisok">'[1]спис'!$A$2:$A$40</definedName>
    <definedName name="year" localSheetId="0">'ВРАЧИ'!$J$2</definedName>
    <definedName name="year" localSheetId="2">'ММП'!$J$2</definedName>
    <definedName name="year" localSheetId="4">'Пед.раб'!$J$2</definedName>
    <definedName name="year" localSheetId="1">'СМП'!$J$2</definedName>
    <definedName name="year" localSheetId="3">'Соц.раб'!$J$2</definedName>
    <definedName name="_xlnm.Print_Area" localSheetId="0">'ВРАЧИ'!$A$1:$J$45</definedName>
    <definedName name="_xlnm.Print_Area" localSheetId="2">'ММП'!$A$1:$J$44</definedName>
    <definedName name="_xlnm.Print_Area" localSheetId="4">'Пед.раб'!$A$1:$J$36</definedName>
    <definedName name="_xlnm.Print_Area" localSheetId="1">'СМП'!$A$1:$J$45</definedName>
    <definedName name="_xlnm.Print_Area" localSheetId="3">'Соц.раб'!$A$1:$J$48</definedName>
  </definedNames>
  <calcPr fullCalcOnLoad="1"/>
</workbook>
</file>

<file path=xl/sharedStrings.xml><?xml version="1.0" encoding="utf-8"?>
<sst xmlns="http://schemas.openxmlformats.org/spreadsheetml/2006/main" count="303" uniqueCount="90">
  <si>
    <t>Соотношение с прогнозируемым размером среднемесячной заработной платы</t>
  </si>
  <si>
    <t>Фонд оплаты труда нарастающим итогом с начала года, тыс. руб.</t>
  </si>
  <si>
    <t>ЛОГБУ "Будогощский ПНИ"</t>
  </si>
  <si>
    <t>ЛОГБУ "Вознесенский ДИ"</t>
  </si>
  <si>
    <t>ЛОГБУ "Волосовский ПНИ"</t>
  </si>
  <si>
    <t>НАИМЕНОВАНИЕ УЧРЕЖДЕНИЯ</t>
  </si>
  <si>
    <t>ЛОГБУ "Волховский ПНИ"</t>
  </si>
  <si>
    <t>ЛОГБУ "Всеволожский ДИ"</t>
  </si>
  <si>
    <t>ЛОГБУ "Гатчинский ПНИ"</t>
  </si>
  <si>
    <t>ЛОГБУ "Каменногорский ДИ"</t>
  </si>
  <si>
    <t>ЛОГБУ "Кингисеппский ДИ"</t>
  </si>
  <si>
    <t>ЛОГБУ "Кингисеппский ПНИ"</t>
  </si>
  <si>
    <t>ЛОГБУ "Кировский ПНИ"</t>
  </si>
  <si>
    <t>ЛОГБУ "Лодейнопольский специальный ДИ"</t>
  </si>
  <si>
    <t>ЛОГБУ "Лужский ПНИ"</t>
  </si>
  <si>
    <t>ЛОГБУ "Сланцевский ДИ"</t>
  </si>
  <si>
    <t>ЛОГБУ "Сясьстройский ПНИ"</t>
  </si>
  <si>
    <t>ЛОГБУ "Тихвинский ДИ"</t>
  </si>
  <si>
    <t>ЛОГБУ "ГЦ"</t>
  </si>
  <si>
    <t>ЛОГАУ "Бокситогорский КЦСОН"</t>
  </si>
  <si>
    <t>ЛОГБУ "Волосовский комплексный центр социального обслуживания населения "Берегиня"</t>
  </si>
  <si>
    <t>ЛОГБУ "Волховский КЦСОН "Береника"</t>
  </si>
  <si>
    <t>ЛОГАУ "Всеволожский КЦСОН"</t>
  </si>
  <si>
    <t>ЛОГБУ "Выборгский КЦСОН "Добро пожаловать!"</t>
  </si>
  <si>
    <t>ЛОГБУ "Выборгский КЦСОН"</t>
  </si>
  <si>
    <t>ЛОГБУ "Гатчинский КЦСОН "Дарина"</t>
  </si>
  <si>
    <t>ЛОГБУ "Кингисеппский СРЦ"</t>
  </si>
  <si>
    <t>ЛОГАУ "Кингисеппский ЦСО"</t>
  </si>
  <si>
    <t>ЛОГБУ "Киришский КЦСОН"</t>
  </si>
  <si>
    <t xml:space="preserve">ЛОГАУ "Кировский КЦСОН" </t>
  </si>
  <si>
    <t>ЛОГБУ "Лодейнопольский ЦСОН "Возрождение"</t>
  </si>
  <si>
    <t>ЛОГБУ "Ломоносовский
 КЦСОН "Надежда""</t>
  </si>
  <si>
    <t>ЛОГАУ "Лужский КЦСОН"</t>
  </si>
  <si>
    <t>ЛОГБУ СРЦН "Семья" Подпорожский</t>
  </si>
  <si>
    <t>ЛОГБУ  "Приозерский комплексный центр социального обслуживания населения"</t>
  </si>
  <si>
    <t>ЛОГБУ «Сланцевский ЦСОН «Мечта»</t>
  </si>
  <si>
    <t>ЛОГБУ "Сланцевский ЦСО "Надежда"</t>
  </si>
  <si>
    <t xml:space="preserve">ЛОГАУ КЦСОН  Сосновый Бор </t>
  </si>
  <si>
    <t>ЛОГБУ "Тихвинский КЦСОН"</t>
  </si>
  <si>
    <t>ЛОГБУ "Тосненский СРЦН "Дельфиненок"</t>
  </si>
  <si>
    <t>Оперативная информация о среднемесячной заработной плате Врач</t>
  </si>
  <si>
    <t>Среднесписочная численность по категории работников за отчетный месяц, чел.</t>
  </si>
  <si>
    <t>Среднесписочная численность по категории работников, чел. с начала года</t>
  </si>
  <si>
    <t>Фонд оплаты труда за отчетный месяц, тыс. руб. Всего</t>
  </si>
  <si>
    <t>в т.ч. приносящей доход</t>
  </si>
  <si>
    <t>в т.ч. приносящий доход</t>
  </si>
  <si>
    <t>ВСЕГО ГУ</t>
  </si>
  <si>
    <t xml:space="preserve">ВСЕГО </t>
  </si>
  <si>
    <t>ИТОГО</t>
  </si>
  <si>
    <t>Оперативная информация о среднемесячной заработной плате Средний медицинский персонал</t>
  </si>
  <si>
    <t>Оперативная информация о среднемесячной заработной плате Младший медицинский персонал</t>
  </si>
  <si>
    <t>Оперативная информация о среднемесячной заработной плате Социальные работники</t>
  </si>
  <si>
    <t>СОЦ, РАБОТНИКИ ЗДРАВА</t>
  </si>
  <si>
    <t>ВСЕГО отчет в МИНТРУД</t>
  </si>
  <si>
    <t>Оперативная информация о среднемесячной заработной плате Педагоги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</si>
  <si>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</si>
  <si>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</si>
  <si>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</si>
  <si>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</si>
  <si>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</si>
  <si>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</si>
  <si>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</si>
  <si>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</si>
  <si>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</si>
  <si>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</si>
  <si>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</si>
  <si>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</si>
  <si>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ЛОГБУ "ЛО МРЦ"</t>
  </si>
  <si>
    <t>ЛОГБУ "Сланцевский ДИВВиТ"</t>
  </si>
  <si>
    <t>ЛОГБУ "ГЦ ЛО"</t>
  </si>
  <si>
    <t>ЛОГБУ "Волосовский КЦСОН "Берегиня"</t>
  </si>
  <si>
    <t>ЛОГБУ "Гатчинский Центр "Дарина"</t>
  </si>
  <si>
    <t>ЛОГБУ "Ломоносовский КЦСОН "Надежда"</t>
  </si>
  <si>
    <t xml:space="preserve">ЛОГБУ "Подпорожский СРЦН "Семья" </t>
  </si>
  <si>
    <t>ЛОГБУ  "Приозерский КЦСОН"</t>
  </si>
  <si>
    <t>ЛОГБУ "Сланцевский СРЦН "Мечта"</t>
  </si>
  <si>
    <t>ЛОГАУ "Сосновоборский МРЦ"</t>
  </si>
  <si>
    <t>ГАНПОУ ЛО «МЦ СиТИ»</t>
  </si>
  <si>
    <t>ГБУ ЛО "Анисимовский РЦ"</t>
  </si>
  <si>
    <t>ГБУ ЛО "Выборгский РЦ"</t>
  </si>
  <si>
    <t>ГБУ ЛО "Ивангородский центр для детей с ОВЗ"</t>
  </si>
  <si>
    <t>ГБУ ЛО "Каложицкий РЦ"</t>
  </si>
  <si>
    <t>ГБУ ЛО "Кингисеппский РЦ"</t>
  </si>
  <si>
    <t>ГБУ ЛО "Никольский РЦ"</t>
  </si>
  <si>
    <t>ГБУ ЛО "Свирьстройский РЦ"</t>
  </si>
  <si>
    <t>ГБУ ЛО "Сиверский РЦ"</t>
  </si>
  <si>
    <t>ГБУ ЛО "Тихвинский РЦ"</t>
  </si>
  <si>
    <t>ГБУ ЛО "Толмачевский РЦ"</t>
  </si>
  <si>
    <t>ПЕД. РАБОТНИКИ КОМИТЕТА ПО ЗДРАВООХРАНЕНИЮ</t>
  </si>
  <si>
    <t>Фонд оплаты труда за отчетный месяц, тыс. руб. всего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</si>
</sst>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_ ;\-#,##0.0\ "/>
    <numFmt numFmtId="174" formatCode="0.0"/>
    <numFmt numFmtId="175" formatCode="#,##0.0"/>
    <numFmt numFmtId="176" formatCode="#,##0.00_ ;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color indexed="9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5" fillId="25" borderId="0" applyNumberFormat="0" applyBorder="0" applyAlignment="0" applyProtection="0"/>
    <xf numFmtId="0" fontId="31" fillId="26" borderId="0" applyNumberFormat="0" applyBorder="0" applyAlignment="0" applyProtection="0"/>
    <xf numFmtId="0" fontId="5" fillId="17" borderId="0" applyNumberFormat="0" applyBorder="0" applyAlignment="0" applyProtection="0"/>
    <xf numFmtId="0" fontId="31" fillId="27" borderId="0" applyNumberFormat="0" applyBorder="0" applyAlignment="0" applyProtection="0"/>
    <xf numFmtId="0" fontId="5" fillId="19" borderId="0" applyNumberFormat="0" applyBorder="0" applyAlignment="0" applyProtection="0"/>
    <xf numFmtId="0" fontId="31" fillId="28" borderId="0" applyNumberFormat="0" applyBorder="0" applyAlignment="0" applyProtection="0"/>
    <xf numFmtId="0" fontId="5" fillId="29" borderId="0" applyNumberFormat="0" applyBorder="0" applyAlignment="0" applyProtection="0"/>
    <xf numFmtId="0" fontId="31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33" borderId="0" applyNumberFormat="0" applyBorder="0" applyAlignment="0" applyProtection="0"/>
    <xf numFmtId="171" fontId="24" fillId="0" borderId="0">
      <alignment/>
      <protection/>
    </xf>
    <xf numFmtId="169" fontId="24" fillId="0" borderId="0">
      <alignment/>
      <protection/>
    </xf>
    <xf numFmtId="170" fontId="24" fillId="0" borderId="0">
      <alignment/>
      <protection/>
    </xf>
    <xf numFmtId="168" fontId="24" fillId="0" borderId="0">
      <alignment/>
      <protection/>
    </xf>
    <xf numFmtId="0" fontId="24" fillId="0" borderId="0">
      <alignment/>
      <protection/>
    </xf>
    <xf numFmtId="9" fontId="24" fillId="0" borderId="0">
      <alignment/>
      <protection/>
    </xf>
    <xf numFmtId="0" fontId="31" fillId="34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5" fillId="37" borderId="0" applyNumberFormat="0" applyBorder="0" applyAlignment="0" applyProtection="0"/>
    <xf numFmtId="0" fontId="31" fillId="38" borderId="0" applyNumberFormat="0" applyBorder="0" applyAlignment="0" applyProtection="0"/>
    <xf numFmtId="0" fontId="5" fillId="39" borderId="0" applyNumberFormat="0" applyBorder="0" applyAlignment="0" applyProtection="0"/>
    <xf numFmtId="0" fontId="31" fillId="40" borderId="0" applyNumberFormat="0" applyBorder="0" applyAlignment="0" applyProtection="0"/>
    <xf numFmtId="0" fontId="5" fillId="29" borderId="0" applyNumberFormat="0" applyBorder="0" applyAlignment="0" applyProtection="0"/>
    <xf numFmtId="0" fontId="31" fillId="41" borderId="0" applyNumberFormat="0" applyBorder="0" applyAlignment="0" applyProtection="0"/>
    <xf numFmtId="0" fontId="5" fillId="31" borderId="0" applyNumberFormat="0" applyBorder="0" applyAlignment="0" applyProtection="0"/>
    <xf numFmtId="0" fontId="31" fillId="42" borderId="0" applyNumberFormat="0" applyBorder="0" applyAlignment="0" applyProtection="0"/>
    <xf numFmtId="0" fontId="5" fillId="43" borderId="0" applyNumberFormat="0" applyBorder="0" applyAlignment="0" applyProtection="0"/>
    <xf numFmtId="0" fontId="32" fillId="44" borderId="1" applyNumberFormat="0" applyAlignment="0" applyProtection="0"/>
    <xf numFmtId="0" fontId="6" fillId="13" borderId="2" applyNumberFormat="0" applyAlignment="0" applyProtection="0"/>
    <xf numFmtId="0" fontId="33" fillId="45" borderId="3" applyNumberFormat="0" applyAlignment="0" applyProtection="0"/>
    <xf numFmtId="0" fontId="7" fillId="46" borderId="4" applyNumberFormat="0" applyAlignment="0" applyProtection="0"/>
    <xf numFmtId="0" fontId="34" fillId="45" borderId="1" applyNumberFormat="0" applyAlignment="0" applyProtection="0"/>
    <xf numFmtId="0" fontId="8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9" fillId="0" borderId="6" applyNumberFormat="0" applyFill="0" applyAlignment="0" applyProtection="0"/>
    <xf numFmtId="0" fontId="36" fillId="0" borderId="7" applyNumberFormat="0" applyFill="0" applyAlignment="0" applyProtection="0"/>
    <xf numFmtId="0" fontId="10" fillId="0" borderId="8" applyNumberFormat="0" applyFill="0" applyAlignment="0" applyProtection="0"/>
    <xf numFmtId="0" fontId="37" fillId="0" borderId="9" applyNumberFormat="0" applyFill="0" applyAlignment="0" applyProtection="0"/>
    <xf numFmtId="0" fontId="11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2" fillId="0" borderId="12" applyNumberFormat="0" applyFill="0" applyAlignment="0" applyProtection="0"/>
    <xf numFmtId="0" fontId="39" fillId="47" borderId="13" applyNumberFormat="0" applyAlignment="0" applyProtection="0"/>
    <xf numFmtId="0" fontId="13" fillId="48" borderId="14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5" fillId="50" borderId="0" applyNumberFormat="0" applyBorder="0" applyAlignment="0" applyProtection="0"/>
    <xf numFmtId="0" fontId="4" fillId="0" borderId="0">
      <alignment/>
      <protection/>
    </xf>
    <xf numFmtId="0" fontId="4" fillId="0" borderId="0" applyBorder="0">
      <alignment/>
      <protection/>
    </xf>
    <xf numFmtId="0" fontId="24" fillId="0" borderId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2" fillId="51" borderId="0" applyNumberFormat="0" applyBorder="0" applyAlignment="0" applyProtection="0"/>
    <xf numFmtId="0" fontId="16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4" fillId="53" borderId="16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17" applyNumberFormat="0" applyFill="0" applyAlignment="0" applyProtection="0"/>
    <xf numFmtId="0" fontId="18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6" fillId="54" borderId="0" applyNumberFormat="0" applyBorder="0" applyAlignment="0" applyProtection="0"/>
    <xf numFmtId="0" fontId="20" fillId="7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1" fillId="0" borderId="19" xfId="93" applyNumberFormat="1" applyFont="1" applyFill="1" applyBorder="1" applyAlignment="1">
      <alignment horizontal="left" vertical="center" wrapText="1"/>
      <protection/>
    </xf>
    <xf numFmtId="2" fontId="21" fillId="0" borderId="19" xfId="93" applyNumberFormat="1" applyFont="1" applyFill="1" applyBorder="1" applyAlignment="1">
      <alignment horizontal="center" vertical="center" wrapText="1"/>
      <protection/>
    </xf>
    <xf numFmtId="0" fontId="21" fillId="0" borderId="19" xfId="93" applyNumberFormat="1" applyFont="1" applyFill="1" applyBorder="1" applyAlignment="1">
      <alignment horizontal="center" vertical="center" wrapText="1"/>
      <protection/>
    </xf>
    <xf numFmtId="0" fontId="22" fillId="0" borderId="0" xfId="93" applyNumberFormat="1" applyFont="1" applyFill="1">
      <alignment/>
      <protection/>
    </xf>
    <xf numFmtId="0" fontId="2" fillId="0" borderId="19" xfId="93" applyFont="1" applyFill="1" applyBorder="1" applyAlignment="1">
      <alignment horizontal="left" vertical="center" wrapText="1"/>
      <protection/>
    </xf>
    <xf numFmtId="4" fontId="22" fillId="0" borderId="20" xfId="93" applyNumberFormat="1" applyFont="1" applyFill="1" applyBorder="1" applyAlignment="1">
      <alignment horizontal="center" vertical="center"/>
      <protection/>
    </xf>
    <xf numFmtId="4" fontId="22" fillId="0" borderId="19" xfId="114" applyNumberFormat="1" applyFont="1" applyFill="1" applyBorder="1" applyAlignment="1">
      <alignment horizontal="center" vertical="center"/>
    </xf>
    <xf numFmtId="172" fontId="22" fillId="0" borderId="19" xfId="114" applyNumberFormat="1" applyFont="1" applyFill="1" applyBorder="1" applyAlignment="1">
      <alignment horizontal="center" vertical="center"/>
    </xf>
    <xf numFmtId="4" fontId="22" fillId="0" borderId="19" xfId="107" applyNumberFormat="1" applyFont="1" applyFill="1" applyBorder="1" applyAlignment="1">
      <alignment horizontal="center" vertical="center"/>
    </xf>
    <xf numFmtId="4" fontId="22" fillId="0" borderId="19" xfId="93" applyNumberFormat="1" applyFont="1" applyFill="1" applyBorder="1" applyAlignment="1">
      <alignment horizontal="center" vertical="center"/>
      <protection/>
    </xf>
    <xf numFmtId="4" fontId="22" fillId="0" borderId="19" xfId="93" applyNumberFormat="1" applyFont="1" applyFill="1" applyBorder="1" applyAlignment="1">
      <alignment horizontal="center"/>
      <protection/>
    </xf>
    <xf numFmtId="0" fontId="2" fillId="0" borderId="0" xfId="93" applyNumberFormat="1" applyFont="1" applyFill="1">
      <alignment/>
      <protection/>
    </xf>
    <xf numFmtId="0" fontId="2" fillId="0" borderId="19" xfId="93" applyFont="1" applyFill="1" applyBorder="1" applyAlignment="1">
      <alignment horizontal="left" vertical="center" wrapText="1" shrinkToFit="1"/>
      <protection/>
    </xf>
    <xf numFmtId="4" fontId="22" fillId="0" borderId="19" xfId="93" applyNumberFormat="1" applyFont="1" applyFill="1" applyBorder="1" applyAlignment="1">
      <alignment horizontal="center" vertical="center" wrapText="1" shrinkToFit="1"/>
      <protection/>
    </xf>
    <xf numFmtId="0" fontId="23" fillId="0" borderId="0" xfId="93" applyNumberFormat="1" applyFont="1" applyFill="1">
      <alignment/>
      <protection/>
    </xf>
    <xf numFmtId="0" fontId="2" fillId="0" borderId="21" xfId="93" applyFont="1" applyFill="1" applyBorder="1" applyAlignment="1">
      <alignment horizontal="left" vertical="center" wrapText="1"/>
      <protection/>
    </xf>
    <xf numFmtId="4" fontId="22" fillId="0" borderId="21" xfId="93" applyNumberFormat="1" applyFont="1" applyFill="1" applyBorder="1" applyAlignment="1">
      <alignment horizontal="center" vertical="center"/>
      <protection/>
    </xf>
    <xf numFmtId="4" fontId="22" fillId="0" borderId="21" xfId="114" applyNumberFormat="1" applyFont="1" applyFill="1" applyBorder="1" applyAlignment="1">
      <alignment horizontal="center" vertical="center"/>
    </xf>
    <xf numFmtId="4" fontId="22" fillId="0" borderId="21" xfId="107" applyNumberFormat="1" applyFont="1" applyFill="1" applyBorder="1" applyAlignment="1">
      <alignment horizontal="center" vertical="center"/>
    </xf>
    <xf numFmtId="4" fontId="22" fillId="0" borderId="21" xfId="93" applyNumberFormat="1" applyFont="1" applyFill="1" applyBorder="1" applyAlignment="1">
      <alignment horizontal="center"/>
      <protection/>
    </xf>
    <xf numFmtId="0" fontId="21" fillId="0" borderId="19" xfId="94" applyFont="1" applyFill="1" applyBorder="1" applyAlignment="1">
      <alignment horizontal="left" wrapText="1"/>
      <protection/>
    </xf>
    <xf numFmtId="4" fontId="22" fillId="0" borderId="0" xfId="93" applyNumberFormat="1" applyFont="1" applyFill="1">
      <alignment/>
      <protection/>
    </xf>
    <xf numFmtId="4" fontId="22" fillId="0" borderId="19" xfId="94" applyNumberFormat="1" applyFont="1" applyFill="1" applyBorder="1" applyAlignment="1">
      <alignment horizontal="center" wrapText="1"/>
      <protection/>
    </xf>
    <xf numFmtId="0" fontId="22" fillId="0" borderId="0" xfId="93" applyNumberFormat="1" applyFont="1" applyFill="1" applyAlignment="1">
      <alignment horizontal="left" vertical="center" wrapText="1"/>
      <protection/>
    </xf>
    <xf numFmtId="0" fontId="21" fillId="0" borderId="21" xfId="94" applyFont="1" applyFill="1" applyBorder="1" applyAlignment="1">
      <alignment horizontal="left" wrapText="1"/>
      <protection/>
    </xf>
    <xf numFmtId="172" fontId="22" fillId="0" borderId="21" xfId="114" applyNumberFormat="1" applyFont="1" applyFill="1" applyBorder="1" applyAlignment="1">
      <alignment horizontal="center" vertical="center"/>
    </xf>
    <xf numFmtId="0" fontId="22" fillId="0" borderId="0" xfId="93" applyNumberFormat="1" applyFont="1" applyFill="1" applyAlignment="1">
      <alignment horizontal="center" vertical="center" wrapText="1"/>
      <protection/>
    </xf>
    <xf numFmtId="0" fontId="22" fillId="0" borderId="0" xfId="93" applyNumberFormat="1" applyFont="1" applyFill="1" applyAlignment="1">
      <alignment horizontal="center" vertical="center"/>
      <protection/>
    </xf>
    <xf numFmtId="2" fontId="22" fillId="0" borderId="0" xfId="93" applyNumberFormat="1" applyFont="1" applyFill="1" applyAlignment="1">
      <alignment horizontal="center" vertical="center"/>
      <protection/>
    </xf>
    <xf numFmtId="4" fontId="22" fillId="0" borderId="0" xfId="93" applyNumberFormat="1" applyFont="1" applyFill="1" applyAlignment="1">
      <alignment horizontal="center" vertical="center"/>
      <protection/>
    </xf>
    <xf numFmtId="2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174" fontId="21" fillId="0" borderId="19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2" fontId="3" fillId="0" borderId="0" xfId="114" applyNumberFormat="1" applyFont="1" applyFill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23" fillId="0" borderId="0" xfId="0" applyNumberFormat="1" applyFont="1" applyFill="1" applyAlignment="1">
      <alignment wrapText="1"/>
    </xf>
    <xf numFmtId="4" fontId="48" fillId="0" borderId="0" xfId="114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wrapText="1"/>
    </xf>
    <xf numFmtId="4" fontId="48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174" fontId="22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wrapText="1"/>
    </xf>
    <xf numFmtId="2" fontId="22" fillId="0" borderId="0" xfId="0" applyNumberFormat="1" applyFont="1" applyFill="1" applyAlignment="1">
      <alignment horizontal="center" vertical="center" wrapText="1"/>
    </xf>
    <xf numFmtId="175" fontId="22" fillId="0" borderId="0" xfId="0" applyNumberFormat="1" applyFont="1" applyFill="1" applyAlignment="1">
      <alignment horizontal="center" vertical="center" wrapText="1"/>
    </xf>
    <xf numFmtId="4" fontId="27" fillId="0" borderId="0" xfId="0" applyNumberFormat="1" applyFont="1" applyFill="1" applyAlignment="1">
      <alignment wrapText="1"/>
    </xf>
    <xf numFmtId="0" fontId="27" fillId="0" borderId="0" xfId="0" applyNumberFormat="1" applyFont="1" applyFill="1" applyAlignment="1">
      <alignment wrapText="1"/>
    </xf>
    <xf numFmtId="4" fontId="22" fillId="0" borderId="0" xfId="0" applyNumberFormat="1" applyFont="1" applyFill="1" applyBorder="1" applyAlignment="1">
      <alignment horizontal="center" vertical="center" wrapText="1"/>
    </xf>
    <xf numFmtId="17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4" fontId="48" fillId="55" borderId="0" xfId="114" applyNumberFormat="1" applyFont="1" applyFill="1" applyBorder="1" applyAlignment="1">
      <alignment horizontal="center" vertical="center" wrapText="1"/>
    </xf>
    <xf numFmtId="0" fontId="49" fillId="55" borderId="0" xfId="0" applyNumberFormat="1" applyFont="1" applyFill="1" applyAlignment="1">
      <alignment wrapText="1"/>
    </xf>
    <xf numFmtId="4" fontId="49" fillId="55" borderId="0" xfId="0" applyNumberFormat="1" applyFont="1" applyFill="1" applyAlignment="1">
      <alignment wrapText="1"/>
    </xf>
    <xf numFmtId="0" fontId="27" fillId="12" borderId="19" xfId="0" applyNumberFormat="1" applyFont="1" applyFill="1" applyBorder="1" applyAlignment="1">
      <alignment horizontal="center" vertical="center" wrapText="1"/>
    </xf>
    <xf numFmtId="2" fontId="27" fillId="12" borderId="19" xfId="0" applyNumberFormat="1" applyFont="1" applyFill="1" applyBorder="1" applyAlignment="1">
      <alignment horizontal="center" vertical="center" wrapText="1"/>
    </xf>
    <xf numFmtId="172" fontId="27" fillId="12" borderId="19" xfId="114" applyNumberFormat="1" applyFont="1" applyFill="1" applyBorder="1" applyAlignment="1">
      <alignment horizontal="center" vertical="center" wrapText="1"/>
    </xf>
    <xf numFmtId="174" fontId="27" fillId="12" borderId="19" xfId="0" applyNumberFormat="1" applyFont="1" applyFill="1" applyBorder="1" applyAlignment="1">
      <alignment horizontal="center" vertical="center" wrapText="1"/>
    </xf>
    <xf numFmtId="0" fontId="27" fillId="12" borderId="19" xfId="0" applyNumberFormat="1" applyFont="1" applyFill="1" applyBorder="1" applyAlignment="1">
      <alignment horizontal="center" wrapText="1"/>
    </xf>
    <xf numFmtId="0" fontId="27" fillId="55" borderId="0" xfId="0" applyNumberFormat="1" applyFont="1" applyFill="1" applyBorder="1" applyAlignment="1">
      <alignment horizontal="center" wrapText="1"/>
    </xf>
    <xf numFmtId="0" fontId="22" fillId="55" borderId="0" xfId="0" applyNumberFormat="1" applyFont="1" applyFill="1" applyAlignment="1">
      <alignment horizontal="center" wrapText="1"/>
    </xf>
    <xf numFmtId="0" fontId="27" fillId="56" borderId="23" xfId="0" applyNumberFormat="1" applyFont="1" applyFill="1" applyBorder="1" applyAlignment="1">
      <alignment horizontal="center" vertical="center" wrapText="1"/>
    </xf>
    <xf numFmtId="4" fontId="27" fillId="56" borderId="24" xfId="0" applyNumberFormat="1" applyFont="1" applyFill="1" applyBorder="1" applyAlignment="1">
      <alignment horizontal="center" vertical="center" wrapText="1"/>
    </xf>
    <xf numFmtId="176" fontId="27" fillId="56" borderId="24" xfId="114" applyNumberFormat="1" applyFont="1" applyFill="1" applyBorder="1" applyAlignment="1">
      <alignment horizontal="center" vertical="center" wrapText="1"/>
    </xf>
    <xf numFmtId="4" fontId="27" fillId="56" borderId="24" xfId="107" applyNumberFormat="1" applyFont="1" applyFill="1" applyBorder="1" applyAlignment="1">
      <alignment horizontal="center" vertical="center" wrapText="1"/>
    </xf>
    <xf numFmtId="4" fontId="27" fillId="55" borderId="0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 shrinkToFit="1"/>
    </xf>
    <xf numFmtId="0" fontId="21" fillId="0" borderId="19" xfId="93" applyFont="1" applyFill="1" applyBorder="1" applyAlignment="1">
      <alignment horizontal="left" vertical="center" wrapText="1"/>
      <protection/>
    </xf>
    <xf numFmtId="0" fontId="21" fillId="0" borderId="21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1" fillId="0" borderId="19" xfId="94" applyFont="1" applyFill="1" applyBorder="1" applyAlignment="1">
      <alignment horizontal="left" vertical="center" wrapText="1"/>
      <protection/>
    </xf>
    <xf numFmtId="0" fontId="21" fillId="0" borderId="0" xfId="0" applyNumberFormat="1" applyFont="1" applyFill="1" applyAlignment="1">
      <alignment horizontal="left" vertical="center" wrapText="1"/>
    </xf>
    <xf numFmtId="0" fontId="21" fillId="0" borderId="21" xfId="94" applyFont="1" applyFill="1" applyBorder="1" applyAlignment="1">
      <alignment horizontal="left" vertical="center" wrapText="1"/>
      <protection/>
    </xf>
    <xf numFmtId="0" fontId="23" fillId="0" borderId="19" xfId="0" applyNumberFormat="1" applyFont="1" applyFill="1" applyBorder="1" applyAlignment="1">
      <alignment horizontal="left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4" fontId="21" fillId="0" borderId="19" xfId="114" applyNumberFormat="1" applyFont="1" applyFill="1" applyBorder="1" applyAlignment="1">
      <alignment horizontal="center" vertical="center" wrapText="1"/>
    </xf>
    <xf numFmtId="4" fontId="21" fillId="0" borderId="19" xfId="114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 shrinkToFit="1"/>
    </xf>
    <xf numFmtId="4" fontId="21" fillId="0" borderId="21" xfId="0" applyNumberFormat="1" applyFont="1" applyFill="1" applyBorder="1" applyAlignment="1">
      <alignment horizontal="center" vertical="center" wrapText="1"/>
    </xf>
    <xf numFmtId="4" fontId="21" fillId="0" borderId="21" xfId="114" applyNumberFormat="1" applyFont="1" applyFill="1" applyBorder="1" applyAlignment="1">
      <alignment horizontal="center" vertical="center" wrapText="1"/>
    </xf>
    <xf numFmtId="4" fontId="21" fillId="0" borderId="19" xfId="94" applyNumberFormat="1" applyFont="1" applyFill="1" applyBorder="1" applyAlignment="1">
      <alignment horizontal="center" vertical="center" wrapText="1"/>
      <protection/>
    </xf>
    <xf numFmtId="4" fontId="21" fillId="0" borderId="19" xfId="107" applyNumberFormat="1" applyFont="1" applyFill="1" applyBorder="1" applyAlignment="1">
      <alignment horizontal="center" vertical="center"/>
    </xf>
    <xf numFmtId="4" fontId="21" fillId="0" borderId="21" xfId="114" applyNumberFormat="1" applyFont="1" applyFill="1" applyBorder="1" applyAlignment="1">
      <alignment horizontal="center" vertical="center"/>
    </xf>
    <xf numFmtId="4" fontId="23" fillId="0" borderId="19" xfId="114" applyNumberFormat="1" applyFont="1" applyFill="1" applyBorder="1" applyAlignment="1">
      <alignment horizontal="center" vertical="center" wrapText="1"/>
    </xf>
    <xf numFmtId="4" fontId="23" fillId="0" borderId="19" xfId="107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wrapText="1"/>
    </xf>
    <xf numFmtId="4" fontId="21" fillId="0" borderId="21" xfId="0" applyNumberFormat="1" applyFont="1" applyFill="1" applyBorder="1" applyAlignment="1">
      <alignment horizontal="center" wrapText="1"/>
    </xf>
    <xf numFmtId="4" fontId="21" fillId="0" borderId="19" xfId="94" applyNumberFormat="1" applyFont="1" applyFill="1" applyBorder="1" applyAlignment="1">
      <alignment horizontal="center" wrapText="1"/>
      <protection/>
    </xf>
    <xf numFmtId="0" fontId="2" fillId="0" borderId="19" xfId="0" applyNumberFormat="1" applyFont="1" applyFill="1" applyBorder="1" applyAlignment="1">
      <alignment horizontal="left" vertical="center" wrapText="1"/>
    </xf>
    <xf numFmtId="4" fontId="21" fillId="0" borderId="19" xfId="107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175" fontId="23" fillId="0" borderId="19" xfId="107" applyNumberFormat="1" applyFont="1" applyFill="1" applyBorder="1" applyAlignment="1">
      <alignment horizontal="center" vertical="center" wrapText="1"/>
    </xf>
    <xf numFmtId="4" fontId="23" fillId="12" borderId="19" xfId="0" applyNumberFormat="1" applyFont="1" applyFill="1" applyBorder="1" applyAlignment="1">
      <alignment horizontal="center" vertical="center" wrapText="1"/>
    </xf>
    <xf numFmtId="4" fontId="23" fillId="12" borderId="19" xfId="114" applyNumberFormat="1" applyFont="1" applyFill="1" applyBorder="1" applyAlignment="1">
      <alignment horizontal="center" vertical="center" wrapText="1"/>
    </xf>
    <xf numFmtId="0" fontId="23" fillId="56" borderId="23" xfId="0" applyNumberFormat="1" applyFont="1" applyFill="1" applyBorder="1" applyAlignment="1">
      <alignment horizontal="center" vertical="center" wrapText="1"/>
    </xf>
    <xf numFmtId="4" fontId="23" fillId="56" borderId="24" xfId="0" applyNumberFormat="1" applyFont="1" applyFill="1" applyBorder="1" applyAlignment="1">
      <alignment horizontal="center" vertical="center" wrapText="1"/>
    </xf>
    <xf numFmtId="4" fontId="23" fillId="56" borderId="24" xfId="114" applyNumberFormat="1" applyFont="1" applyFill="1" applyBorder="1" applyAlignment="1">
      <alignment horizontal="center" vertical="center" wrapText="1"/>
    </xf>
    <xf numFmtId="4" fontId="23" fillId="56" borderId="24" xfId="107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" xfId="51"/>
    <cellStyle name="Comma [0]" xfId="52"/>
    <cellStyle name="Currency" xfId="53"/>
    <cellStyle name="Currency [0]" xfId="54"/>
    <cellStyle name="Normal" xfId="55"/>
    <cellStyle name="Percent" xfId="56"/>
    <cellStyle name="Акцент1" xfId="57"/>
    <cellStyle name="Акцент1 2" xfId="58"/>
    <cellStyle name="Акцент2" xfId="59"/>
    <cellStyle name="Акцент2 2" xfId="60"/>
    <cellStyle name="Акцент3" xfId="61"/>
    <cellStyle name="Акцент3 2" xfId="62"/>
    <cellStyle name="Акцент4" xfId="63"/>
    <cellStyle name="Акцент4 2" xfId="64"/>
    <cellStyle name="Акцент5" xfId="65"/>
    <cellStyle name="Акцент5 2" xfId="66"/>
    <cellStyle name="Акцент6" xfId="67"/>
    <cellStyle name="Акцент6 2" xfId="68"/>
    <cellStyle name="Ввод " xfId="69"/>
    <cellStyle name="Ввод  2" xfId="70"/>
    <cellStyle name="Вывод" xfId="71"/>
    <cellStyle name="Вывод 2" xfId="72"/>
    <cellStyle name="Вычисление" xfId="73"/>
    <cellStyle name="Вычисление 2" xfId="74"/>
    <cellStyle name="Currency" xfId="75"/>
    <cellStyle name="Currency [0]" xfId="76"/>
    <cellStyle name="Заголовок 1" xfId="77"/>
    <cellStyle name="Заголовок 1 2" xfId="78"/>
    <cellStyle name="Заголовок 2" xfId="79"/>
    <cellStyle name="Заголовок 2 2" xfId="80"/>
    <cellStyle name="Заголовок 3" xfId="81"/>
    <cellStyle name="Заголовок 3 2" xfId="82"/>
    <cellStyle name="Заголовок 4" xfId="83"/>
    <cellStyle name="Заголовок 4 2" xfId="84"/>
    <cellStyle name="Итог" xfId="85"/>
    <cellStyle name="Итог 2" xfId="86"/>
    <cellStyle name="Контрольная ячейка" xfId="87"/>
    <cellStyle name="Контрольная ячейка 2" xfId="88"/>
    <cellStyle name="Название" xfId="89"/>
    <cellStyle name="Название 2" xfId="90"/>
    <cellStyle name="Нейтральный" xfId="91"/>
    <cellStyle name="Нейтральный 2" xfId="92"/>
    <cellStyle name="Обычный 2" xfId="93"/>
    <cellStyle name="Обычный 2 2" xfId="94"/>
    <cellStyle name="Обычный 3" xfId="95"/>
    <cellStyle name="Обычный 3 2" xfId="96"/>
    <cellStyle name="Обычный 4" xfId="97"/>
    <cellStyle name="Обычный 5" xfId="98"/>
    <cellStyle name="Обычный 6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Процентный 2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Финансовый 2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77;&#1088;&#1072;&#1090;&#1080;&#1074;&#1085;&#1099;&#1081;%20&#1086;&#1090;&#1095;&#1077;&#1090;%20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 макросов"/>
      <sheetName val="Инструкция"/>
      <sheetName val="январь"/>
      <sheetName val="февраль"/>
      <sheetName val="март"/>
      <sheetName val="ЗП-соц_1кв."/>
      <sheetName val="апрель"/>
      <sheetName val="май"/>
      <sheetName val="июнь"/>
      <sheetName val="ЗП-соц_2кв."/>
      <sheetName val="июль"/>
      <sheetName val="август"/>
      <sheetName val="сентябрь"/>
      <sheetName val="ЗП-соц_3кв."/>
      <sheetName val="октябрь"/>
      <sheetName val="ноябрь"/>
      <sheetName val="декабрь"/>
      <sheetName val="ЗП-соц_4кв."/>
      <sheetName val="разбор"/>
      <sheetName val="Проверка"/>
      <sheetName val="спис"/>
    </sheetNames>
    <sheetDataSet>
      <sheetData sheetId="20">
        <row r="2">
          <cell r="A2" t="str">
            <v>ЛОГБУ "Будогощский ПНИ"</v>
          </cell>
        </row>
        <row r="3">
          <cell r="A3" t="str">
            <v>ЛОГБУ "Вознесенский ДИ"</v>
          </cell>
        </row>
        <row r="4">
          <cell r="A4" t="str">
            <v>ЛОГБУ "Волосовский ПНИ"</v>
          </cell>
        </row>
        <row r="5">
          <cell r="A5" t="str">
            <v>ЛОГБУ "Волховский ПНИ"</v>
          </cell>
        </row>
        <row r="6">
          <cell r="A6" t="str">
            <v>ЛОГБУ "Всеволожский ДИ"</v>
          </cell>
        </row>
        <row r="7">
          <cell r="A7" t="str">
            <v>ЛОГБУ "Гатчинский ПНИ"</v>
          </cell>
        </row>
        <row r="8">
          <cell r="A8" t="str">
            <v>ЛОГБУ "Каменногорский ДИ"</v>
          </cell>
        </row>
        <row r="9">
          <cell r="A9" t="str">
            <v>ЛОГБУ "Кингисеппский ДИ"</v>
          </cell>
        </row>
        <row r="10">
          <cell r="A10" t="str">
            <v>ЛОГБУ "Кингисеппский ПНИ"</v>
          </cell>
        </row>
        <row r="11">
          <cell r="A11" t="str">
            <v>ЛОГБУ "Кировский ПНИ"</v>
          </cell>
        </row>
        <row r="12">
          <cell r="A12" t="str">
            <v>ЛОГБУ "Лодейнопольский специальный ДИ"</v>
          </cell>
        </row>
        <row r="13">
          <cell r="A13" t="str">
            <v>ЛОГБУ "Лужский ПНИ"</v>
          </cell>
        </row>
        <row r="14">
          <cell r="A14" t="str">
            <v>ЛОГБУ "ЛО МРЦ"</v>
          </cell>
        </row>
        <row r="15">
          <cell r="A15" t="str">
            <v>ЛОГБУ "Сланцевский ДИ"</v>
          </cell>
        </row>
        <row r="16">
          <cell r="A16" t="str">
            <v>ЛОГБУ "Сясьстройский ПНИ"</v>
          </cell>
        </row>
        <row r="17">
          <cell r="A17" t="str">
            <v>ЛОГБУ "Тихвинский ДИ"</v>
          </cell>
        </row>
        <row r="18">
          <cell r="A18" t="str">
            <v>ЛОГБУ "ГЦ"</v>
          </cell>
        </row>
        <row r="19">
          <cell r="A19" t="str">
            <v>ВСЕГО ГУ</v>
          </cell>
        </row>
        <row r="20">
          <cell r="A20" t="str">
            <v>ЛОГАУ "Бокситогорский КЦСОН"</v>
          </cell>
        </row>
        <row r="21">
          <cell r="A21" t="str">
            <v>ЛОГБУ "Волосовский комплексный центр социального обслуживания населения "Берегиня"</v>
          </cell>
        </row>
        <row r="22">
          <cell r="A22" t="str">
            <v>ЛОГБУ "Волховский КЦСОН "Береника"</v>
          </cell>
        </row>
        <row r="23">
          <cell r="A23" t="str">
            <v>ЛОГАУ "Всеволожский КЦСОН"</v>
          </cell>
        </row>
        <row r="24">
          <cell r="A24" t="str">
            <v>ЛОГБУ "Выборгский КЦСОН "Добро пожаловать!"</v>
          </cell>
        </row>
        <row r="25">
          <cell r="A25" t="str">
            <v>ЛОГБУ "Выборгский КЦСОН"</v>
          </cell>
        </row>
        <row r="26">
          <cell r="A26" t="str">
            <v>ЛОГБУ "Гатчинский КЦСОН "Дарина"</v>
          </cell>
        </row>
        <row r="27">
          <cell r="A27" t="str">
            <v>ЛОГБУ "Кингисеппский СРЦ"</v>
          </cell>
        </row>
        <row r="28">
          <cell r="A28" t="str">
            <v>ЛОГАУ "Кингисеппский ЦСО"</v>
          </cell>
        </row>
        <row r="29">
          <cell r="A29" t="str">
            <v>ЛОГБУ "Киришский КЦСОН"</v>
          </cell>
        </row>
        <row r="30">
          <cell r="A30" t="str">
            <v>ЛОГАУ "Кировский КЦСОН" </v>
          </cell>
        </row>
        <row r="31">
          <cell r="A31" t="str">
            <v>ЛОГБУ "Лодейнопольский ЦСОН "Возрождение"</v>
          </cell>
        </row>
        <row r="32">
          <cell r="A32" t="str">
            <v>ЛОГБУ "Ломоносовский
 КЦСОН "Надежда""</v>
          </cell>
        </row>
        <row r="33">
          <cell r="A33" t="str">
            <v>ЛОГАУ "Лужский КЦСОН"</v>
          </cell>
        </row>
        <row r="34">
          <cell r="A34" t="str">
            <v>ЛОГБУ СРЦН "Семья" Подпорожский</v>
          </cell>
        </row>
        <row r="35">
          <cell r="A35" t="str">
            <v>ЛОГБУ  "Приозерский комплексный центр социального обслуживания населения"</v>
          </cell>
        </row>
        <row r="36">
          <cell r="A36" t="str">
            <v>ЛОГБУ «Сланцевский ЦСОН «Мечта»</v>
          </cell>
        </row>
        <row r="37">
          <cell r="A37" t="str">
            <v>ЛОГБУ "Сланцевский ЦСО "Надежда"</v>
          </cell>
        </row>
        <row r="38">
          <cell r="A38" t="str">
            <v>ЛОГАУ КЦСОН  Сосновый Бор </v>
          </cell>
        </row>
        <row r="39">
          <cell r="A39" t="str">
            <v>ЛОГБУ "Тихвинский КЦСОН"</v>
          </cell>
        </row>
        <row r="40">
          <cell r="A40" t="str">
            <v>ЛОГБУ "Тосненский СРЦН "Дельфиненок"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54"/>
  <sheetViews>
    <sheetView view="pageBreakPreview" zoomScale="60" zoomScalePageLayoutView="0" workbookViewId="0" topLeftCell="A1">
      <pane ySplit="3" topLeftCell="A43" activePane="bottomLeft" state="frozen"/>
      <selection pane="topLeft" activeCell="A1" sqref="A1"/>
      <selection pane="bottomLeft" activeCell="P57" sqref="P57"/>
    </sheetView>
  </sheetViews>
  <sheetFormatPr defaultColWidth="9.140625" defaultRowHeight="15"/>
  <cols>
    <col min="1" max="1" width="32.421875" style="34" customWidth="1"/>
    <col min="2" max="2" width="18.00390625" style="36" customWidth="1"/>
    <col min="3" max="3" width="18.8515625" style="53" customWidth="1"/>
    <col min="4" max="4" width="17.57421875" style="36" customWidth="1"/>
    <col min="5" max="5" width="13.00390625" style="36" customWidth="1"/>
    <col min="6" max="6" width="19.57421875" style="51" customWidth="1"/>
    <col min="7" max="7" width="13.00390625" style="36" customWidth="1"/>
    <col min="8" max="8" width="13.140625" style="36" customWidth="1"/>
    <col min="9" max="9" width="15.8515625" style="36" customWidth="1"/>
    <col min="10" max="10" width="13.8515625" style="36" customWidth="1"/>
    <col min="11" max="16384" width="9.140625" style="38" customWidth="1"/>
  </cols>
  <sheetData>
    <row r="1" spans="1:11" ht="22.5" customHeight="1">
      <c r="A1" s="111" t="s">
        <v>40</v>
      </c>
      <c r="B1" s="111"/>
      <c r="C1" s="111"/>
      <c r="D1" s="111"/>
      <c r="E1" s="111"/>
      <c r="F1" s="111"/>
      <c r="G1" s="111"/>
      <c r="H1" s="111"/>
      <c r="I1" s="111"/>
      <c r="J1" s="37" t="s">
        <v>64</v>
      </c>
      <c r="K1" s="37">
        <f>VLOOKUP(month,месяцы!$A$1:$B$12,2,FALSE)</f>
        <v>10</v>
      </c>
    </row>
    <row r="2" spans="1:10" ht="19.5" customHeight="1">
      <c r="A2" s="112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12"/>
      <c r="C2" s="112"/>
      <c r="D2" s="112"/>
      <c r="E2" s="112"/>
      <c r="F2" s="112"/>
      <c r="G2" s="39"/>
      <c r="H2" s="40"/>
      <c r="I2" s="41">
        <v>50400</v>
      </c>
      <c r="J2" s="37">
        <v>2023</v>
      </c>
    </row>
    <row r="3" spans="1:10" ht="113.25" customHeight="1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(октябрь)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89</v>
      </c>
      <c r="H3" s="32" t="s">
        <v>44</v>
      </c>
      <c r="I3" s="32" t="s">
        <v>1</v>
      </c>
      <c r="J3" s="32" t="s">
        <v>45</v>
      </c>
    </row>
    <row r="4" spans="1:11" ht="21" customHeight="1">
      <c r="A4" s="77" t="s">
        <v>2</v>
      </c>
      <c r="B4" s="86">
        <v>3.5</v>
      </c>
      <c r="C4" s="87">
        <v>3.5</v>
      </c>
      <c r="D4" s="88">
        <f>_xlfn.IFERROR(G4/B4*1000,0)</f>
        <v>82599.99999999999</v>
      </c>
      <c r="E4" s="88">
        <f>_xlfn.IFERROR(I4/C4/$K$1*1000,0)</f>
        <v>98982.85714285714</v>
      </c>
      <c r="F4" s="94">
        <f>_xlfn.IFERROR(E4/$I$2*100,0)</f>
        <v>196.39455782312925</v>
      </c>
      <c r="G4" s="87">
        <v>289.0999999999999</v>
      </c>
      <c r="H4" s="87">
        <v>0</v>
      </c>
      <c r="I4" s="89">
        <v>3464.4</v>
      </c>
      <c r="J4" s="89"/>
      <c r="K4" s="43"/>
    </row>
    <row r="5" spans="1:11" ht="21" customHeight="1">
      <c r="A5" s="77" t="s">
        <v>3</v>
      </c>
      <c r="B5" s="86">
        <v>0</v>
      </c>
      <c r="C5" s="87"/>
      <c r="D5" s="88">
        <f aca="true" t="shared" si="0" ref="D5:D20">_xlfn.IFERROR(G5/B5*1000,0)</f>
        <v>0</v>
      </c>
      <c r="E5" s="88">
        <f aca="true" t="shared" si="1" ref="E5:E20">_xlfn.IFERROR(I5/C5/$K$1*1000,0)</f>
        <v>0</v>
      </c>
      <c r="F5" s="94">
        <f aca="true" t="shared" si="2" ref="F5:F20">_xlfn.IFERROR(E5/$I$2*100,0)</f>
        <v>0</v>
      </c>
      <c r="G5" s="87">
        <v>0</v>
      </c>
      <c r="H5" s="87">
        <v>0</v>
      </c>
      <c r="I5" s="89"/>
      <c r="J5" s="89"/>
      <c r="K5" s="43"/>
    </row>
    <row r="6" spans="1:11" ht="21" customHeight="1">
      <c r="A6" s="77" t="s">
        <v>4</v>
      </c>
      <c r="B6" s="86">
        <v>1.4000000000000004</v>
      </c>
      <c r="C6" s="87">
        <v>1.04</v>
      </c>
      <c r="D6" s="88">
        <f t="shared" si="0"/>
        <v>100714.2857142857</v>
      </c>
      <c r="E6" s="88">
        <f t="shared" si="1"/>
        <v>100692.30769230769</v>
      </c>
      <c r="F6" s="94">
        <f t="shared" si="2"/>
        <v>199.7863247863248</v>
      </c>
      <c r="G6" s="87">
        <v>141</v>
      </c>
      <c r="H6" s="87">
        <v>0</v>
      </c>
      <c r="I6" s="89">
        <v>1047.2</v>
      </c>
      <c r="J6" s="89"/>
      <c r="K6" s="43"/>
    </row>
    <row r="7" spans="1:11" ht="21" customHeight="1">
      <c r="A7" s="77" t="s">
        <v>6</v>
      </c>
      <c r="B7" s="86">
        <v>2</v>
      </c>
      <c r="C7" s="87">
        <v>2</v>
      </c>
      <c r="D7" s="88">
        <f t="shared" si="0"/>
        <v>70100.00000000003</v>
      </c>
      <c r="E7" s="88">
        <f t="shared" si="1"/>
        <v>98940</v>
      </c>
      <c r="F7" s="94">
        <f t="shared" si="2"/>
        <v>196.3095238095238</v>
      </c>
      <c r="G7" s="87">
        <v>140.20000000000005</v>
      </c>
      <c r="H7" s="87">
        <v>0</v>
      </c>
      <c r="I7" s="89">
        <v>1978.8</v>
      </c>
      <c r="J7" s="89"/>
      <c r="K7" s="43"/>
    </row>
    <row r="8" spans="1:11" ht="16.5">
      <c r="A8" s="77" t="s">
        <v>7</v>
      </c>
      <c r="B8" s="89">
        <v>0.995000000000001</v>
      </c>
      <c r="C8" s="87">
        <v>0.95</v>
      </c>
      <c r="D8" s="88">
        <f t="shared" si="0"/>
        <v>101306.53266331654</v>
      </c>
      <c r="E8" s="88">
        <f t="shared" si="1"/>
        <v>118200.00000000001</v>
      </c>
      <c r="F8" s="94">
        <f t="shared" si="2"/>
        <v>234.52380952380955</v>
      </c>
      <c r="G8" s="87">
        <v>100.80000000000007</v>
      </c>
      <c r="H8" s="87">
        <v>5.699999999999999</v>
      </c>
      <c r="I8" s="89">
        <v>1122.9</v>
      </c>
      <c r="J8" s="89">
        <v>36.9</v>
      </c>
      <c r="K8" s="43"/>
    </row>
    <row r="9" spans="1:11" s="44" customFormat="1" ht="16.5">
      <c r="A9" s="77" t="s">
        <v>8</v>
      </c>
      <c r="B9" s="89">
        <v>6</v>
      </c>
      <c r="C9" s="87">
        <v>5.91</v>
      </c>
      <c r="D9" s="88">
        <f t="shared" si="0"/>
        <v>99116.66666666663</v>
      </c>
      <c r="E9" s="88">
        <f t="shared" si="1"/>
        <v>100629.44162436547</v>
      </c>
      <c r="F9" s="94">
        <f t="shared" si="2"/>
        <v>199.66159052453466</v>
      </c>
      <c r="G9" s="87">
        <v>594.6999999999998</v>
      </c>
      <c r="H9" s="87">
        <v>0</v>
      </c>
      <c r="I9" s="89">
        <v>5947.2</v>
      </c>
      <c r="J9" s="89"/>
      <c r="K9" s="43"/>
    </row>
    <row r="10" spans="1:11" ht="16.5">
      <c r="A10" s="77" t="s">
        <v>9</v>
      </c>
      <c r="B10" s="89">
        <v>1</v>
      </c>
      <c r="C10" s="87">
        <v>1</v>
      </c>
      <c r="D10" s="88">
        <f t="shared" si="0"/>
        <v>89340.00000000003</v>
      </c>
      <c r="E10" s="88">
        <f t="shared" si="1"/>
        <v>99470</v>
      </c>
      <c r="F10" s="94">
        <f t="shared" si="2"/>
        <v>197.36111111111111</v>
      </c>
      <c r="G10" s="87">
        <v>89.34000000000003</v>
      </c>
      <c r="H10" s="87">
        <v>2.400000000000002</v>
      </c>
      <c r="I10" s="89">
        <v>994.7</v>
      </c>
      <c r="J10" s="89">
        <v>23.8</v>
      </c>
      <c r="K10" s="43"/>
    </row>
    <row r="11" spans="1:11" ht="17.25" customHeight="1">
      <c r="A11" s="77" t="s">
        <v>10</v>
      </c>
      <c r="B11" s="89">
        <v>1.0000000000000009</v>
      </c>
      <c r="C11" s="87">
        <v>0.856</v>
      </c>
      <c r="D11" s="88">
        <f t="shared" si="0"/>
        <v>99999.99999999991</v>
      </c>
      <c r="E11" s="88">
        <f t="shared" si="1"/>
        <v>100700.93457943924</v>
      </c>
      <c r="F11" s="94">
        <f t="shared" si="2"/>
        <v>199.80344162587153</v>
      </c>
      <c r="G11" s="87">
        <v>100</v>
      </c>
      <c r="H11" s="87">
        <v>0</v>
      </c>
      <c r="I11" s="89">
        <v>862</v>
      </c>
      <c r="J11" s="89"/>
      <c r="K11" s="43"/>
    </row>
    <row r="12" spans="1:11" s="44" customFormat="1" ht="16.5">
      <c r="A12" s="78" t="s">
        <v>11</v>
      </c>
      <c r="B12" s="90">
        <v>1.5</v>
      </c>
      <c r="C12" s="87">
        <v>1.5</v>
      </c>
      <c r="D12" s="88">
        <f t="shared" si="0"/>
        <v>95400.00000000009</v>
      </c>
      <c r="E12" s="88">
        <f t="shared" si="1"/>
        <v>99560</v>
      </c>
      <c r="F12" s="94">
        <f t="shared" si="2"/>
        <v>197.53968253968256</v>
      </c>
      <c r="G12" s="87">
        <v>143.10000000000014</v>
      </c>
      <c r="H12" s="87">
        <v>0</v>
      </c>
      <c r="I12" s="89">
        <v>1493.4</v>
      </c>
      <c r="J12" s="89"/>
      <c r="K12" s="43"/>
    </row>
    <row r="13" spans="1:11" s="45" customFormat="1" ht="16.5">
      <c r="A13" s="77" t="s">
        <v>12</v>
      </c>
      <c r="B13" s="89">
        <v>4.5</v>
      </c>
      <c r="C13" s="87">
        <v>4.5</v>
      </c>
      <c r="D13" s="88">
        <f t="shared" si="0"/>
        <v>95799.99999999999</v>
      </c>
      <c r="E13" s="88">
        <f t="shared" si="1"/>
        <v>100300</v>
      </c>
      <c r="F13" s="94">
        <f t="shared" si="2"/>
        <v>199.0079365079365</v>
      </c>
      <c r="G13" s="87">
        <v>431.0999999999999</v>
      </c>
      <c r="H13" s="87">
        <v>3.200000000000017</v>
      </c>
      <c r="I13" s="89">
        <v>4513.5</v>
      </c>
      <c r="J13" s="89">
        <v>133.8</v>
      </c>
      <c r="K13" s="43"/>
    </row>
    <row r="14" spans="1:11" s="44" customFormat="1" ht="37.5" customHeight="1">
      <c r="A14" s="78" t="s">
        <v>13</v>
      </c>
      <c r="B14" s="90">
        <v>3.9990000000000023</v>
      </c>
      <c r="C14" s="87">
        <v>3.9</v>
      </c>
      <c r="D14" s="88">
        <f>_xlfn.IFERROR(G14/B14*1000,0)</f>
        <v>100325.08127031747</v>
      </c>
      <c r="E14" s="88">
        <f t="shared" si="1"/>
        <v>100800</v>
      </c>
      <c r="F14" s="94">
        <f t="shared" si="2"/>
        <v>200</v>
      </c>
      <c r="G14" s="87">
        <v>401.1999999999998</v>
      </c>
      <c r="H14" s="87">
        <v>0</v>
      </c>
      <c r="I14" s="89">
        <v>3931.2</v>
      </c>
      <c r="J14" s="89"/>
      <c r="K14" s="43"/>
    </row>
    <row r="15" spans="1:11" s="44" customFormat="1" ht="16.5">
      <c r="A15" s="77" t="s">
        <v>14</v>
      </c>
      <c r="B15" s="89">
        <v>2</v>
      </c>
      <c r="C15" s="87">
        <v>2</v>
      </c>
      <c r="D15" s="88">
        <f t="shared" si="0"/>
        <v>75599.99999999991</v>
      </c>
      <c r="E15" s="88">
        <f t="shared" si="1"/>
        <v>98280</v>
      </c>
      <c r="F15" s="94">
        <f t="shared" si="2"/>
        <v>195</v>
      </c>
      <c r="G15" s="87">
        <v>151.19999999999982</v>
      </c>
      <c r="H15" s="87">
        <v>0</v>
      </c>
      <c r="I15" s="89">
        <v>1965.6</v>
      </c>
      <c r="J15" s="89"/>
      <c r="K15" s="43"/>
    </row>
    <row r="16" spans="1:11" s="44" customFormat="1" ht="16.5">
      <c r="A16" s="79" t="s">
        <v>67</v>
      </c>
      <c r="B16" s="89">
        <v>4.300000000000004</v>
      </c>
      <c r="C16" s="87">
        <v>4.3</v>
      </c>
      <c r="D16" s="88">
        <f t="shared" si="0"/>
        <v>100790.69767441842</v>
      </c>
      <c r="E16" s="88">
        <f t="shared" si="1"/>
        <v>100800</v>
      </c>
      <c r="F16" s="94">
        <f t="shared" si="2"/>
        <v>200</v>
      </c>
      <c r="G16" s="87">
        <v>433.39999999999964</v>
      </c>
      <c r="H16" s="87">
        <v>0</v>
      </c>
      <c r="I16" s="89">
        <v>4334.4</v>
      </c>
      <c r="J16" s="89"/>
      <c r="K16" s="43"/>
    </row>
    <row r="17" spans="1:11" s="44" customFormat="1" ht="16.5">
      <c r="A17" s="77" t="s">
        <v>68</v>
      </c>
      <c r="B17" s="89">
        <v>0.9969999999999999</v>
      </c>
      <c r="C17" s="87">
        <v>0.7</v>
      </c>
      <c r="D17" s="88">
        <f t="shared" si="0"/>
        <v>100802.40722166501</v>
      </c>
      <c r="E17" s="88">
        <f t="shared" si="1"/>
        <v>100800.00000000001</v>
      </c>
      <c r="F17" s="94">
        <f t="shared" si="2"/>
        <v>200.00000000000006</v>
      </c>
      <c r="G17" s="87">
        <v>100.5</v>
      </c>
      <c r="H17" s="87">
        <v>0</v>
      </c>
      <c r="I17" s="89">
        <v>705.6</v>
      </c>
      <c r="J17" s="89"/>
      <c r="K17" s="43"/>
    </row>
    <row r="18" spans="1:11" ht="16.5">
      <c r="A18" s="77" t="s">
        <v>16</v>
      </c>
      <c r="B18" s="89">
        <v>0.75</v>
      </c>
      <c r="C18" s="87">
        <v>0.75</v>
      </c>
      <c r="D18" s="88">
        <f t="shared" si="0"/>
        <v>100800.00000000003</v>
      </c>
      <c r="E18" s="88">
        <f t="shared" si="1"/>
        <v>100800</v>
      </c>
      <c r="F18" s="94">
        <f t="shared" si="2"/>
        <v>200</v>
      </c>
      <c r="G18" s="87">
        <v>75.60000000000002</v>
      </c>
      <c r="H18" s="87">
        <v>0</v>
      </c>
      <c r="I18" s="89">
        <v>756</v>
      </c>
      <c r="J18" s="89"/>
      <c r="K18" s="43"/>
    </row>
    <row r="19" spans="1:11" ht="16.5">
      <c r="A19" s="77" t="s">
        <v>17</v>
      </c>
      <c r="B19" s="89">
        <v>0</v>
      </c>
      <c r="C19" s="87"/>
      <c r="D19" s="88">
        <f t="shared" si="0"/>
        <v>0</v>
      </c>
      <c r="E19" s="88">
        <f t="shared" si="1"/>
        <v>0</v>
      </c>
      <c r="F19" s="94">
        <f t="shared" si="2"/>
        <v>0</v>
      </c>
      <c r="G19" s="87">
        <v>0</v>
      </c>
      <c r="H19" s="87">
        <v>0</v>
      </c>
      <c r="I19" s="89"/>
      <c r="J19" s="89"/>
      <c r="K19" s="43"/>
    </row>
    <row r="20" spans="1:11" ht="16.5">
      <c r="A20" s="80" t="s">
        <v>69</v>
      </c>
      <c r="B20" s="91">
        <v>0</v>
      </c>
      <c r="C20" s="92"/>
      <c r="D20" s="95">
        <f t="shared" si="0"/>
        <v>0</v>
      </c>
      <c r="E20" s="88">
        <f t="shared" si="1"/>
        <v>0</v>
      </c>
      <c r="F20" s="94">
        <f t="shared" si="2"/>
        <v>0</v>
      </c>
      <c r="G20" s="92">
        <v>0</v>
      </c>
      <c r="H20" s="92">
        <v>0</v>
      </c>
      <c r="I20" s="91"/>
      <c r="J20" s="91"/>
      <c r="K20" s="43"/>
    </row>
    <row r="21" spans="1:11" s="56" customFormat="1" ht="16.5">
      <c r="A21" s="81" t="s">
        <v>46</v>
      </c>
      <c r="B21" s="96">
        <f>SUM(B4:B20)</f>
        <v>33.94100000000001</v>
      </c>
      <c r="C21" s="96">
        <f>SUM(C4:C20)</f>
        <v>32.906</v>
      </c>
      <c r="D21" s="96">
        <f>_xlfn.IFERROR(G21/B21*1000,0)</f>
        <v>94023.15783270965</v>
      </c>
      <c r="E21" s="96">
        <f>_xlfn.IFERROR(I21/C21/$K$1*1000,0)</f>
        <v>100640.91655017324</v>
      </c>
      <c r="F21" s="97">
        <f>_xlfn.IFERROR(E21/$I$2*100,0)</f>
        <v>199.6843582344707</v>
      </c>
      <c r="G21" s="96">
        <f>SUM(G4:G20)</f>
        <v>3191.2399999999993</v>
      </c>
      <c r="H21" s="96">
        <f>SUM(H4:H20)</f>
        <v>11.300000000000018</v>
      </c>
      <c r="I21" s="96">
        <f>SUM(I4:I20)</f>
        <v>33116.9</v>
      </c>
      <c r="J21" s="96">
        <f>SUM(J4:J20)</f>
        <v>194.5</v>
      </c>
      <c r="K21" s="55"/>
    </row>
    <row r="22" spans="1:11" ht="30">
      <c r="A22" s="82" t="s">
        <v>19</v>
      </c>
      <c r="B22" s="89">
        <v>0</v>
      </c>
      <c r="C22" s="87"/>
      <c r="D22" s="88">
        <f aca="true" t="shared" si="3" ref="D22:D41">_xlfn.IFERROR(G22/B22*1000,0)</f>
        <v>0</v>
      </c>
      <c r="E22" s="88">
        <f aca="true" t="shared" si="4" ref="E22:E42">_xlfn.IFERROR(I22/C22/$K$1*1000,0)</f>
        <v>0</v>
      </c>
      <c r="F22" s="94">
        <f aca="true" t="shared" si="5" ref="F22:F42">_xlfn.IFERROR(E22/$I$2*100,0)</f>
        <v>0</v>
      </c>
      <c r="G22" s="87">
        <v>0</v>
      </c>
      <c r="H22" s="87">
        <v>0</v>
      </c>
      <c r="I22" s="87"/>
      <c r="J22" s="89"/>
      <c r="K22" s="43"/>
    </row>
    <row r="23" spans="1:11" ht="30">
      <c r="A23" s="82" t="s">
        <v>70</v>
      </c>
      <c r="B23" s="89">
        <v>0</v>
      </c>
      <c r="C23" s="87"/>
      <c r="D23" s="88">
        <f t="shared" si="3"/>
        <v>0</v>
      </c>
      <c r="E23" s="88">
        <f t="shared" si="4"/>
        <v>0</v>
      </c>
      <c r="F23" s="94">
        <f t="shared" si="5"/>
        <v>0</v>
      </c>
      <c r="G23" s="87">
        <v>0</v>
      </c>
      <c r="H23" s="87">
        <v>0</v>
      </c>
      <c r="I23" s="87"/>
      <c r="J23" s="89"/>
      <c r="K23" s="43"/>
    </row>
    <row r="24" spans="1:11" ht="30">
      <c r="A24" s="82" t="s">
        <v>21</v>
      </c>
      <c r="B24" s="89">
        <v>1.2520000000000007</v>
      </c>
      <c r="C24" s="87">
        <v>1.243</v>
      </c>
      <c r="D24" s="88">
        <f t="shared" si="3"/>
        <v>96485.6230031948</v>
      </c>
      <c r="E24" s="88">
        <f t="shared" si="4"/>
        <v>100370.07240547061</v>
      </c>
      <c r="F24" s="94">
        <f t="shared" si="5"/>
        <v>199.14696905847342</v>
      </c>
      <c r="G24" s="87">
        <v>120.79999999999995</v>
      </c>
      <c r="H24" s="87">
        <v>0</v>
      </c>
      <c r="I24" s="87">
        <v>1247.6</v>
      </c>
      <c r="J24" s="89"/>
      <c r="K24" s="43"/>
    </row>
    <row r="25" spans="1:11" ht="16.5">
      <c r="A25" s="82" t="s">
        <v>22</v>
      </c>
      <c r="B25" s="89">
        <v>0</v>
      </c>
      <c r="C25" s="87"/>
      <c r="D25" s="88">
        <f t="shared" si="3"/>
        <v>0</v>
      </c>
      <c r="E25" s="88">
        <f t="shared" si="4"/>
        <v>0</v>
      </c>
      <c r="F25" s="94">
        <f t="shared" si="5"/>
        <v>0</v>
      </c>
      <c r="G25" s="87">
        <v>0</v>
      </c>
      <c r="H25" s="87">
        <v>0</v>
      </c>
      <c r="I25" s="87"/>
      <c r="J25" s="89"/>
      <c r="K25" s="43"/>
    </row>
    <row r="26" spans="1:11" ht="30">
      <c r="A26" s="82" t="s">
        <v>23</v>
      </c>
      <c r="B26" s="89">
        <v>0</v>
      </c>
      <c r="C26" s="87"/>
      <c r="D26" s="88">
        <f t="shared" si="3"/>
        <v>0</v>
      </c>
      <c r="E26" s="88">
        <f t="shared" si="4"/>
        <v>0</v>
      </c>
      <c r="F26" s="94">
        <f t="shared" si="5"/>
        <v>0</v>
      </c>
      <c r="G26" s="87">
        <v>0</v>
      </c>
      <c r="H26" s="87">
        <v>0</v>
      </c>
      <c r="I26" s="87"/>
      <c r="J26" s="89"/>
      <c r="K26" s="43"/>
    </row>
    <row r="27" spans="1:11" ht="16.5">
      <c r="A27" s="82" t="s">
        <v>24</v>
      </c>
      <c r="B27" s="89">
        <v>0</v>
      </c>
      <c r="C27" s="87"/>
      <c r="D27" s="88">
        <f t="shared" si="3"/>
        <v>0</v>
      </c>
      <c r="E27" s="88">
        <f t="shared" si="4"/>
        <v>0</v>
      </c>
      <c r="F27" s="94">
        <f t="shared" si="5"/>
        <v>0</v>
      </c>
      <c r="G27" s="87">
        <v>0</v>
      </c>
      <c r="H27" s="87">
        <v>0</v>
      </c>
      <c r="I27" s="87"/>
      <c r="J27" s="89"/>
      <c r="K27" s="43"/>
    </row>
    <row r="28" spans="1:11" ht="30">
      <c r="A28" s="82" t="s">
        <v>71</v>
      </c>
      <c r="B28" s="93">
        <v>1.6039999999999992</v>
      </c>
      <c r="C28" s="87">
        <v>1.559</v>
      </c>
      <c r="D28" s="88">
        <f t="shared" si="3"/>
        <v>99314.21446384041</v>
      </c>
      <c r="E28" s="88">
        <f t="shared" si="4"/>
        <v>100647.85118665811</v>
      </c>
      <c r="F28" s="94">
        <f t="shared" si="5"/>
        <v>199.69811743384548</v>
      </c>
      <c r="G28" s="87">
        <v>159.29999999999995</v>
      </c>
      <c r="H28" s="87">
        <v>0</v>
      </c>
      <c r="I28" s="87">
        <v>1569.1</v>
      </c>
      <c r="J28" s="89"/>
      <c r="K28" s="43"/>
    </row>
    <row r="29" spans="1:11" ht="20.25" customHeight="1">
      <c r="A29" s="82" t="s">
        <v>26</v>
      </c>
      <c r="B29" s="93">
        <v>0</v>
      </c>
      <c r="C29" s="87">
        <v>0</v>
      </c>
      <c r="D29" s="88">
        <f t="shared" si="3"/>
        <v>0</v>
      </c>
      <c r="E29" s="88">
        <f t="shared" si="4"/>
        <v>0</v>
      </c>
      <c r="F29" s="94">
        <f t="shared" si="5"/>
        <v>0</v>
      </c>
      <c r="G29" s="87">
        <v>0</v>
      </c>
      <c r="H29" s="87">
        <v>0</v>
      </c>
      <c r="I29" s="87">
        <v>0</v>
      </c>
      <c r="J29" s="89">
        <v>0</v>
      </c>
      <c r="K29" s="43"/>
    </row>
    <row r="30" spans="1:11" ht="16.5">
      <c r="A30" s="82" t="s">
        <v>27</v>
      </c>
      <c r="B30" s="89">
        <v>0</v>
      </c>
      <c r="C30" s="87"/>
      <c r="D30" s="88">
        <f t="shared" si="3"/>
        <v>0</v>
      </c>
      <c r="E30" s="88">
        <f t="shared" si="4"/>
        <v>0</v>
      </c>
      <c r="F30" s="94">
        <f t="shared" si="5"/>
        <v>0</v>
      </c>
      <c r="G30" s="87">
        <v>0</v>
      </c>
      <c r="H30" s="87">
        <v>0</v>
      </c>
      <c r="I30" s="87"/>
      <c r="J30" s="89"/>
      <c r="K30" s="43"/>
    </row>
    <row r="31" spans="1:11" ht="16.5">
      <c r="A31" s="83" t="s">
        <v>28</v>
      </c>
      <c r="B31" s="93">
        <v>0</v>
      </c>
      <c r="C31" s="87"/>
      <c r="D31" s="88">
        <f t="shared" si="3"/>
        <v>0</v>
      </c>
      <c r="E31" s="88">
        <f t="shared" si="4"/>
        <v>0</v>
      </c>
      <c r="F31" s="94">
        <f t="shared" si="5"/>
        <v>0</v>
      </c>
      <c r="G31" s="87">
        <v>0</v>
      </c>
      <c r="H31" s="87">
        <v>0</v>
      </c>
      <c r="I31" s="87"/>
      <c r="J31" s="89"/>
      <c r="K31" s="43"/>
    </row>
    <row r="32" spans="1:11" ht="16.5">
      <c r="A32" s="82" t="s">
        <v>29</v>
      </c>
      <c r="B32" s="89">
        <v>0</v>
      </c>
      <c r="C32" s="87"/>
      <c r="D32" s="88">
        <f t="shared" si="3"/>
        <v>0</v>
      </c>
      <c r="E32" s="88">
        <f t="shared" si="4"/>
        <v>0</v>
      </c>
      <c r="F32" s="94">
        <f t="shared" si="5"/>
        <v>0</v>
      </c>
      <c r="G32" s="87">
        <v>0</v>
      </c>
      <c r="H32" s="87">
        <v>0</v>
      </c>
      <c r="I32" s="87"/>
      <c r="J32" s="89"/>
      <c r="K32" s="43"/>
    </row>
    <row r="33" spans="1:11" ht="30">
      <c r="A33" s="82" t="s">
        <v>30</v>
      </c>
      <c r="B33" s="93">
        <v>0</v>
      </c>
      <c r="C33" s="87"/>
      <c r="D33" s="88">
        <f t="shared" si="3"/>
        <v>0</v>
      </c>
      <c r="E33" s="88">
        <f t="shared" si="4"/>
        <v>0</v>
      </c>
      <c r="F33" s="94">
        <f t="shared" si="5"/>
        <v>0</v>
      </c>
      <c r="G33" s="87">
        <v>0</v>
      </c>
      <c r="H33" s="87">
        <v>0</v>
      </c>
      <c r="I33" s="87"/>
      <c r="J33" s="89"/>
      <c r="K33" s="43"/>
    </row>
    <row r="34" spans="1:11" ht="30">
      <c r="A34" s="82" t="s">
        <v>72</v>
      </c>
      <c r="B34" s="89">
        <v>0</v>
      </c>
      <c r="C34" s="87"/>
      <c r="D34" s="88">
        <f t="shared" si="3"/>
        <v>0</v>
      </c>
      <c r="E34" s="88">
        <f t="shared" si="4"/>
        <v>0</v>
      </c>
      <c r="F34" s="94">
        <f t="shared" si="5"/>
        <v>0</v>
      </c>
      <c r="G34" s="87">
        <v>0</v>
      </c>
      <c r="H34" s="87">
        <v>0</v>
      </c>
      <c r="I34" s="87"/>
      <c r="J34" s="89"/>
      <c r="K34" s="43"/>
    </row>
    <row r="35" spans="1:11" ht="16.5">
      <c r="A35" s="82" t="s">
        <v>32</v>
      </c>
      <c r="B35" s="89">
        <v>0</v>
      </c>
      <c r="C35" s="87"/>
      <c r="D35" s="88">
        <f t="shared" si="3"/>
        <v>0</v>
      </c>
      <c r="E35" s="88">
        <f t="shared" si="4"/>
        <v>0</v>
      </c>
      <c r="F35" s="94">
        <f t="shared" si="5"/>
        <v>0</v>
      </c>
      <c r="G35" s="87">
        <v>0</v>
      </c>
      <c r="H35" s="87">
        <v>0</v>
      </c>
      <c r="I35" s="87"/>
      <c r="J35" s="89"/>
      <c r="K35" s="43"/>
    </row>
    <row r="36" spans="1:11" ht="30">
      <c r="A36" s="82" t="s">
        <v>73</v>
      </c>
      <c r="B36" s="89">
        <v>0.4500000000000002</v>
      </c>
      <c r="C36" s="87">
        <v>0.45</v>
      </c>
      <c r="D36" s="88">
        <f t="shared" si="3"/>
        <v>111999.9999999999</v>
      </c>
      <c r="E36" s="88">
        <f t="shared" si="4"/>
        <v>99266.66666666667</v>
      </c>
      <c r="F36" s="94">
        <f t="shared" si="5"/>
        <v>196.95767195767198</v>
      </c>
      <c r="G36" s="87">
        <v>50.39999999999998</v>
      </c>
      <c r="H36" s="87">
        <v>0</v>
      </c>
      <c r="I36" s="87">
        <v>446.7</v>
      </c>
      <c r="J36" s="89"/>
      <c r="K36" s="43"/>
    </row>
    <row r="37" spans="1:11" ht="16.5">
      <c r="A37" s="82" t="s">
        <v>74</v>
      </c>
      <c r="B37" s="93">
        <v>0</v>
      </c>
      <c r="C37" s="87"/>
      <c r="D37" s="88">
        <f t="shared" si="3"/>
        <v>0</v>
      </c>
      <c r="E37" s="88">
        <f t="shared" si="4"/>
        <v>0</v>
      </c>
      <c r="F37" s="94">
        <f t="shared" si="5"/>
        <v>0</v>
      </c>
      <c r="G37" s="87">
        <v>0</v>
      </c>
      <c r="H37" s="87">
        <v>0</v>
      </c>
      <c r="I37" s="87"/>
      <c r="J37" s="89"/>
      <c r="K37" s="43"/>
    </row>
    <row r="38" spans="1:11" ht="30">
      <c r="A38" s="82" t="s">
        <v>75</v>
      </c>
      <c r="B38" s="89">
        <v>1</v>
      </c>
      <c r="C38" s="87">
        <v>0.964</v>
      </c>
      <c r="D38" s="88">
        <f t="shared" si="3"/>
        <v>100800.00000000007</v>
      </c>
      <c r="E38" s="88">
        <f t="shared" si="4"/>
        <v>100798.75518672199</v>
      </c>
      <c r="F38" s="94">
        <f t="shared" si="5"/>
        <v>199.9975301323849</v>
      </c>
      <c r="G38" s="87">
        <v>100.80000000000007</v>
      </c>
      <c r="H38" s="87">
        <v>0</v>
      </c>
      <c r="I38" s="87">
        <v>971.7</v>
      </c>
      <c r="J38" s="89"/>
      <c r="K38" s="43"/>
    </row>
    <row r="39" spans="1:11" ht="30">
      <c r="A39" s="82" t="s">
        <v>36</v>
      </c>
      <c r="B39" s="89">
        <v>0</v>
      </c>
      <c r="C39" s="87"/>
      <c r="D39" s="88">
        <f t="shared" si="3"/>
        <v>0</v>
      </c>
      <c r="E39" s="88">
        <f t="shared" si="4"/>
        <v>0</v>
      </c>
      <c r="F39" s="94">
        <f t="shared" si="5"/>
        <v>0</v>
      </c>
      <c r="G39" s="87">
        <v>0</v>
      </c>
      <c r="H39" s="87">
        <v>0</v>
      </c>
      <c r="I39" s="87"/>
      <c r="J39" s="89"/>
      <c r="K39" s="43"/>
    </row>
    <row r="40" spans="1:11" ht="16.5">
      <c r="A40" s="82" t="s">
        <v>76</v>
      </c>
      <c r="B40" s="89">
        <v>1</v>
      </c>
      <c r="C40" s="87">
        <v>1</v>
      </c>
      <c r="D40" s="88">
        <f t="shared" si="3"/>
        <v>96199.99999999993</v>
      </c>
      <c r="E40" s="88">
        <f t="shared" si="4"/>
        <v>100340</v>
      </c>
      <c r="F40" s="94">
        <f t="shared" si="5"/>
        <v>199.0873015873016</v>
      </c>
      <c r="G40" s="87">
        <v>96.19999999999993</v>
      </c>
      <c r="H40" s="87">
        <v>0</v>
      </c>
      <c r="I40" s="87">
        <v>1003.4</v>
      </c>
      <c r="J40" s="89"/>
      <c r="K40" s="43"/>
    </row>
    <row r="41" spans="1:11" ht="16.5">
      <c r="A41" s="82" t="s">
        <v>38</v>
      </c>
      <c r="B41" s="89">
        <v>1</v>
      </c>
      <c r="C41" s="87">
        <v>1</v>
      </c>
      <c r="D41" s="88">
        <f t="shared" si="3"/>
        <v>100799.99999999996</v>
      </c>
      <c r="E41" s="88">
        <f t="shared" si="4"/>
        <v>100800</v>
      </c>
      <c r="F41" s="94">
        <f t="shared" si="5"/>
        <v>200</v>
      </c>
      <c r="G41" s="87">
        <v>100.79999999999995</v>
      </c>
      <c r="H41" s="87">
        <v>0</v>
      </c>
      <c r="I41" s="87">
        <v>1008</v>
      </c>
      <c r="J41" s="89"/>
      <c r="K41" s="43"/>
    </row>
    <row r="42" spans="1:11" ht="30">
      <c r="A42" s="84" t="s">
        <v>39</v>
      </c>
      <c r="B42" s="91">
        <v>0</v>
      </c>
      <c r="C42" s="92">
        <v>0.1</v>
      </c>
      <c r="D42" s="95">
        <f>_xlfn.IFERROR(G42/B42*1000,0)</f>
        <v>0</v>
      </c>
      <c r="E42" s="88">
        <f t="shared" si="4"/>
        <v>112099.99999999999</v>
      </c>
      <c r="F42" s="94">
        <f t="shared" si="5"/>
        <v>222.42063492063488</v>
      </c>
      <c r="G42" s="92">
        <v>0</v>
      </c>
      <c r="H42" s="92">
        <v>0</v>
      </c>
      <c r="I42" s="92">
        <v>112.1</v>
      </c>
      <c r="J42" s="91"/>
      <c r="K42" s="43"/>
    </row>
    <row r="43" spans="1:11" s="56" customFormat="1" ht="16.5">
      <c r="A43" s="85" t="s">
        <v>47</v>
      </c>
      <c r="B43" s="96">
        <f>SUM(B22:B42)</f>
        <v>6.306</v>
      </c>
      <c r="C43" s="96">
        <f>SUM(C22:C42)</f>
        <v>6.316</v>
      </c>
      <c r="D43" s="96">
        <f>_xlfn.IFERROR(G43/B43*1000,0)</f>
        <v>99635.26799873133</v>
      </c>
      <c r="E43" s="96">
        <f>_xlfn.IFERROR(I43/C43/$K$1*1000,0)</f>
        <v>100674.47751741607</v>
      </c>
      <c r="F43" s="97">
        <f>_xlfn.IFERROR(E43/$I$2*100,0)</f>
        <v>199.7509474551906</v>
      </c>
      <c r="G43" s="96">
        <f>SUM(G22:G42)</f>
        <v>628.2999999999998</v>
      </c>
      <c r="H43" s="96">
        <f>SUM(H22:H42)</f>
        <v>0</v>
      </c>
      <c r="I43" s="96">
        <f>SUM(I22:I42)</f>
        <v>6358.599999999999</v>
      </c>
      <c r="J43" s="96">
        <f>SUM(J22:J42)</f>
        <v>0</v>
      </c>
      <c r="K43" s="55"/>
    </row>
    <row r="44" spans="1:11" s="56" customFormat="1" ht="16.5">
      <c r="A44" s="101" t="s">
        <v>77</v>
      </c>
      <c r="B44" s="87">
        <v>1</v>
      </c>
      <c r="C44" s="87">
        <v>0.7</v>
      </c>
      <c r="D44" s="87">
        <f>_xlfn.IFERROR(G44/B44*1000,0)</f>
        <v>91100</v>
      </c>
      <c r="E44" s="87">
        <f>_xlfn.IFERROR(I44/C44/$K$1*1000,0)</f>
        <v>85971.4285714286</v>
      </c>
      <c r="F44" s="102">
        <f>_xlfn.IFERROR(E44/$I$2*100,0)</f>
        <v>170.57823129251705</v>
      </c>
      <c r="G44" s="87">
        <v>91.1</v>
      </c>
      <c r="H44" s="87">
        <v>0</v>
      </c>
      <c r="I44" s="87">
        <v>601.8000000000001</v>
      </c>
      <c r="J44" s="87"/>
      <c r="K44" s="55"/>
    </row>
    <row r="45" spans="1:11" s="56" customFormat="1" ht="16.5">
      <c r="A45" s="85" t="s">
        <v>48</v>
      </c>
      <c r="B45" s="96">
        <f>B21+B43+B44</f>
        <v>41.24700000000001</v>
      </c>
      <c r="C45" s="96">
        <f>C21+C43+C44</f>
        <v>39.922000000000004</v>
      </c>
      <c r="D45" s="96">
        <f>_xlfn.IFERROR(G45/B45*1000,0)</f>
        <v>94810.2892331563</v>
      </c>
      <c r="E45" s="96">
        <f>_xlfn.IFERROR(I45/C45/$K$1*1000,0)</f>
        <v>100389.00856670507</v>
      </c>
      <c r="F45" s="97">
        <f>_xlfn.IFERROR(E45/$I$2*100,0)</f>
        <v>199.18454080695452</v>
      </c>
      <c r="G45" s="96">
        <f>G21+G43+G44</f>
        <v>3910.639999999999</v>
      </c>
      <c r="H45" s="96">
        <f>H21+H43+H44</f>
        <v>11.300000000000018</v>
      </c>
      <c r="I45" s="96">
        <f>I21+I43+I44</f>
        <v>40077.3</v>
      </c>
      <c r="J45" s="96">
        <f>J21+J43+J44</f>
        <v>194.5</v>
      </c>
      <c r="K45" s="55"/>
    </row>
    <row r="46" spans="2:9" ht="16.5">
      <c r="B46" s="57"/>
      <c r="C46" s="57"/>
      <c r="D46" s="57"/>
      <c r="E46" s="57"/>
      <c r="F46" s="58"/>
      <c r="G46" s="57"/>
      <c r="H46" s="57"/>
      <c r="I46" s="57"/>
    </row>
    <row r="47" spans="2:9" ht="16.5">
      <c r="B47" s="59"/>
      <c r="C47" s="60"/>
      <c r="D47" s="59"/>
      <c r="E47" s="59"/>
      <c r="F47" s="58"/>
      <c r="G47" s="59"/>
      <c r="H47" s="59"/>
      <c r="I47" s="59"/>
    </row>
    <row r="49" spans="2:3" ht="16.5">
      <c r="B49" s="50"/>
      <c r="C49" s="50"/>
    </row>
    <row r="54" spans="2:9" ht="16.5">
      <c r="B54" s="50"/>
      <c r="C54" s="50"/>
      <c r="D54" s="50"/>
      <c r="E54" s="50"/>
      <c r="G54" s="50"/>
      <c r="H54" s="50"/>
      <c r="I54" s="50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K5:K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J9">
      <formula1>0</formula1>
      <formula2>9.99999999999999E+23</formula2>
    </dataValidation>
  </dataValidations>
  <printOptions/>
  <pageMargins left="0.31496062992125984" right="0.31496062992125984" top="0.35433070866141736" bottom="0.15748031496062992" header="0.31496062992125984" footer="0.31496062992125984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49"/>
  <sheetViews>
    <sheetView view="pageBreakPreview" zoomScale="60" workbookViewId="0" topLeftCell="A1">
      <pane ySplit="3" topLeftCell="A40" activePane="bottomLeft" state="frozen"/>
      <selection pane="topLeft" activeCell="A1" sqref="A1"/>
      <selection pane="bottomLeft" activeCell="J1" sqref="J1:J16384"/>
    </sheetView>
  </sheetViews>
  <sheetFormatPr defaultColWidth="9.140625" defaultRowHeight="15"/>
  <cols>
    <col min="1" max="1" width="31.140625" style="34" customWidth="1"/>
    <col min="2" max="2" width="17.8515625" style="36" customWidth="1"/>
    <col min="3" max="3" width="18.421875" style="53" customWidth="1"/>
    <col min="4" max="4" width="18.00390625" style="36" customWidth="1"/>
    <col min="5" max="5" width="13.140625" style="50" customWidth="1"/>
    <col min="6" max="6" width="17.8515625" style="54" customWidth="1"/>
    <col min="7" max="7" width="12.7109375" style="36" customWidth="1"/>
    <col min="8" max="8" width="13.7109375" style="36" customWidth="1"/>
    <col min="9" max="9" width="16.7109375" style="36" customWidth="1"/>
    <col min="10" max="10" width="13.00390625" style="52" customWidth="1"/>
    <col min="11" max="11" width="11.28125" style="52" customWidth="1"/>
    <col min="12" max="15" width="9.140625" style="38" customWidth="1"/>
    <col min="16" max="16" width="10.140625" style="38" bestFit="1" customWidth="1"/>
    <col min="17" max="16384" width="9.140625" style="38" customWidth="1"/>
  </cols>
  <sheetData>
    <row r="1" spans="1:11" ht="20.25">
      <c r="A1" s="111" t="s">
        <v>49</v>
      </c>
      <c r="B1" s="111"/>
      <c r="C1" s="111"/>
      <c r="D1" s="111"/>
      <c r="E1" s="111"/>
      <c r="F1" s="111"/>
      <c r="G1" s="111"/>
      <c r="H1" s="111"/>
      <c r="I1" s="111"/>
      <c r="J1" s="37" t="s">
        <v>64</v>
      </c>
      <c r="K1" s="37">
        <f>VLOOKUP(month,месяцы!$A$1:$B$12,2,FALSE)</f>
        <v>10</v>
      </c>
    </row>
    <row r="2" spans="1:11" ht="29.25" customHeight="1">
      <c r="A2" s="112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12"/>
      <c r="C2" s="112"/>
      <c r="D2" s="112"/>
      <c r="E2" s="112"/>
      <c r="F2" s="112"/>
      <c r="G2" s="39"/>
      <c r="H2" s="40"/>
      <c r="I2" s="41">
        <v>50400</v>
      </c>
      <c r="J2" s="37">
        <v>2023</v>
      </c>
      <c r="K2" s="37"/>
    </row>
    <row r="3" spans="1:11" ht="106.5" customHeight="1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(октябрь)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5"/>
    </row>
    <row r="4" spans="1:17" ht="16.5">
      <c r="A4" s="77" t="s">
        <v>2</v>
      </c>
      <c r="B4" s="86">
        <v>52.80000000000001</v>
      </c>
      <c r="C4" s="87">
        <v>52.8</v>
      </c>
      <c r="D4" s="88">
        <f>_xlfn.IFERROR(G4/B4*1000,0)</f>
        <v>38549.242424242446</v>
      </c>
      <c r="E4" s="88">
        <f>_xlfn.IFERROR(I4/C4/$K$1*1000,0)</f>
        <v>49229.545454545456</v>
      </c>
      <c r="F4" s="94">
        <f>_xlfn.IFERROR(E4/$I$2*100,0)</f>
        <v>97.67766955266956</v>
      </c>
      <c r="G4" s="87">
        <v>2035.4000000000015</v>
      </c>
      <c r="H4" s="87">
        <v>0</v>
      </c>
      <c r="I4" s="89">
        <v>25993.2</v>
      </c>
      <c r="J4" s="98"/>
      <c r="K4" s="42"/>
      <c r="P4" s="43"/>
      <c r="Q4" s="43"/>
    </row>
    <row r="5" spans="1:17" ht="16.5">
      <c r="A5" s="77" t="s">
        <v>3</v>
      </c>
      <c r="B5" s="86">
        <v>13.050000000000011</v>
      </c>
      <c r="C5" s="87">
        <v>13.23</v>
      </c>
      <c r="D5" s="88">
        <f aca="true" t="shared" si="0" ref="D5:D20">_xlfn.IFERROR(G5/B5*1000,0)</f>
        <v>50390.804597701135</v>
      </c>
      <c r="E5" s="88">
        <f aca="true" t="shared" si="1" ref="E5:E20">_xlfn.IFERROR(I5/C5/$K$1*1000,0)</f>
        <v>50399.092970521546</v>
      </c>
      <c r="F5" s="94">
        <f aca="true" t="shared" si="2" ref="F5:F20">_xlfn.IFERROR(E5/$I$2*100,0)</f>
        <v>99.9982003383364</v>
      </c>
      <c r="G5" s="87">
        <v>657.6000000000004</v>
      </c>
      <c r="H5" s="87">
        <v>0</v>
      </c>
      <c r="I5" s="89">
        <v>6667.8</v>
      </c>
      <c r="J5" s="98">
        <v>4.2</v>
      </c>
      <c r="K5" s="42"/>
      <c r="P5" s="43"/>
      <c r="Q5" s="43"/>
    </row>
    <row r="6" spans="1:17" ht="16.5">
      <c r="A6" s="77" t="s">
        <v>4</v>
      </c>
      <c r="B6" s="86">
        <v>20.5</v>
      </c>
      <c r="C6" s="87">
        <v>17.8</v>
      </c>
      <c r="D6" s="88">
        <f t="shared" si="0"/>
        <v>49565.8536585366</v>
      </c>
      <c r="E6" s="88">
        <f t="shared" si="1"/>
        <v>50303.93258426966</v>
      </c>
      <c r="F6" s="94">
        <f t="shared" si="2"/>
        <v>99.80939004815409</v>
      </c>
      <c r="G6" s="87">
        <v>1016.1000000000004</v>
      </c>
      <c r="H6" s="87">
        <v>0</v>
      </c>
      <c r="I6" s="89">
        <v>8954.1</v>
      </c>
      <c r="J6" s="98"/>
      <c r="K6" s="42"/>
      <c r="P6" s="43"/>
      <c r="Q6" s="43"/>
    </row>
    <row r="7" spans="1:17" ht="16.5">
      <c r="A7" s="77" t="s">
        <v>6</v>
      </c>
      <c r="B7" s="86">
        <v>38.80000000000001</v>
      </c>
      <c r="C7" s="87">
        <v>37</v>
      </c>
      <c r="D7" s="88">
        <f t="shared" si="0"/>
        <v>57350.51546391752</v>
      </c>
      <c r="E7" s="88">
        <f t="shared" si="1"/>
        <v>52199.189189189194</v>
      </c>
      <c r="F7" s="94">
        <f t="shared" si="2"/>
        <v>103.56981981981983</v>
      </c>
      <c r="G7" s="87">
        <v>2225.2000000000007</v>
      </c>
      <c r="H7" s="87">
        <v>0</v>
      </c>
      <c r="I7" s="89">
        <v>19313.7</v>
      </c>
      <c r="J7" s="98"/>
      <c r="K7" s="42"/>
      <c r="P7" s="43"/>
      <c r="Q7" s="43"/>
    </row>
    <row r="8" spans="1:17" ht="16.5">
      <c r="A8" s="77" t="s">
        <v>7</v>
      </c>
      <c r="B8" s="89">
        <v>7.000999999999991</v>
      </c>
      <c r="C8" s="87">
        <v>8</v>
      </c>
      <c r="D8" s="88">
        <f t="shared" si="0"/>
        <v>50392.801028424605</v>
      </c>
      <c r="E8" s="88">
        <f t="shared" si="1"/>
        <v>50337.5</v>
      </c>
      <c r="F8" s="94">
        <f t="shared" si="2"/>
        <v>99.87599206349206</v>
      </c>
      <c r="G8" s="87">
        <v>352.8000000000002</v>
      </c>
      <c r="H8" s="87">
        <v>13.5</v>
      </c>
      <c r="I8" s="89">
        <v>4027</v>
      </c>
      <c r="J8" s="98">
        <v>174.2</v>
      </c>
      <c r="K8" s="42"/>
      <c r="P8" s="43"/>
      <c r="Q8" s="43"/>
    </row>
    <row r="9" spans="1:17" s="44" customFormat="1" ht="16.5">
      <c r="A9" s="77" t="s">
        <v>8</v>
      </c>
      <c r="B9" s="89">
        <v>39.60000000000008</v>
      </c>
      <c r="C9" s="87">
        <v>40.77</v>
      </c>
      <c r="D9" s="88">
        <f t="shared" si="0"/>
        <v>50785.353535353395</v>
      </c>
      <c r="E9" s="88">
        <f t="shared" si="1"/>
        <v>50442.97277409859</v>
      </c>
      <c r="F9" s="94">
        <f t="shared" si="2"/>
        <v>100.08526344067181</v>
      </c>
      <c r="G9" s="87">
        <v>2011.0999999999985</v>
      </c>
      <c r="H9" s="87">
        <v>0</v>
      </c>
      <c r="I9" s="89">
        <v>20565.6</v>
      </c>
      <c r="J9" s="98"/>
      <c r="K9" s="42"/>
      <c r="P9" s="43"/>
      <c r="Q9" s="43"/>
    </row>
    <row r="10" spans="1:17" ht="16.5">
      <c r="A10" s="77" t="s">
        <v>9</v>
      </c>
      <c r="B10" s="89">
        <v>8.000500000000002</v>
      </c>
      <c r="C10" s="87">
        <v>7.888</v>
      </c>
      <c r="D10" s="88">
        <f t="shared" si="0"/>
        <v>51971.75176551466</v>
      </c>
      <c r="E10" s="88">
        <f t="shared" si="1"/>
        <v>50595.84178498986</v>
      </c>
      <c r="F10" s="94">
        <f t="shared" si="2"/>
        <v>100.38857497021797</v>
      </c>
      <c r="G10" s="87">
        <v>415.8000000000002</v>
      </c>
      <c r="H10" s="87">
        <v>5.899999999999999</v>
      </c>
      <c r="I10" s="89">
        <v>3991</v>
      </c>
      <c r="J10" s="98">
        <v>69.8</v>
      </c>
      <c r="K10" s="42"/>
      <c r="P10" s="43"/>
      <c r="Q10" s="43"/>
    </row>
    <row r="11" spans="1:17" ht="16.5">
      <c r="A11" s="77" t="s">
        <v>10</v>
      </c>
      <c r="B11" s="89">
        <v>9.99900000000001</v>
      </c>
      <c r="C11" s="87">
        <v>9.63</v>
      </c>
      <c r="D11" s="88">
        <f t="shared" si="0"/>
        <v>47714.771477147704</v>
      </c>
      <c r="E11" s="88">
        <f t="shared" si="1"/>
        <v>50115.264797507785</v>
      </c>
      <c r="F11" s="94">
        <f t="shared" si="2"/>
        <v>99.43504920140434</v>
      </c>
      <c r="G11" s="87">
        <v>477.10000000000036</v>
      </c>
      <c r="H11" s="87">
        <v>0</v>
      </c>
      <c r="I11" s="89">
        <v>4826.1</v>
      </c>
      <c r="J11" s="98"/>
      <c r="K11" s="42"/>
      <c r="P11" s="43"/>
      <c r="Q11" s="43"/>
    </row>
    <row r="12" spans="1:17" s="44" customFormat="1" ht="16.5">
      <c r="A12" s="78" t="s">
        <v>11</v>
      </c>
      <c r="B12" s="90">
        <v>14.860000000000014</v>
      </c>
      <c r="C12" s="87">
        <v>14.59</v>
      </c>
      <c r="D12" s="88">
        <f t="shared" si="0"/>
        <v>50248.990578734796</v>
      </c>
      <c r="E12" s="88">
        <f t="shared" si="1"/>
        <v>50525.702535983546</v>
      </c>
      <c r="F12" s="94">
        <f t="shared" si="2"/>
        <v>100.24940979361814</v>
      </c>
      <c r="G12" s="87">
        <v>746.6999999999998</v>
      </c>
      <c r="H12" s="87">
        <v>0</v>
      </c>
      <c r="I12" s="89">
        <v>7371.7</v>
      </c>
      <c r="J12" s="98"/>
      <c r="K12" s="42"/>
      <c r="P12" s="43"/>
      <c r="Q12" s="43"/>
    </row>
    <row r="13" spans="1:17" s="45" customFormat="1" ht="16.5">
      <c r="A13" s="77" t="s">
        <v>12</v>
      </c>
      <c r="B13" s="89">
        <v>36.80000000000001</v>
      </c>
      <c r="C13" s="87">
        <v>37.7</v>
      </c>
      <c r="D13" s="88">
        <f t="shared" si="0"/>
        <v>50434.782608695634</v>
      </c>
      <c r="E13" s="88">
        <f t="shared" si="1"/>
        <v>50403.44827586206</v>
      </c>
      <c r="F13" s="94">
        <f t="shared" si="2"/>
        <v>100.00684181718663</v>
      </c>
      <c r="G13" s="87">
        <v>1856</v>
      </c>
      <c r="H13" s="87">
        <v>2.200000000000017</v>
      </c>
      <c r="I13" s="89">
        <v>19002.1</v>
      </c>
      <c r="J13" s="98">
        <v>216.8</v>
      </c>
      <c r="K13" s="42"/>
      <c r="L13" s="44"/>
      <c r="P13" s="43"/>
      <c r="Q13" s="43"/>
    </row>
    <row r="14" spans="1:17" s="44" customFormat="1" ht="30">
      <c r="A14" s="78" t="s">
        <v>13</v>
      </c>
      <c r="B14" s="90">
        <v>43.55099999999999</v>
      </c>
      <c r="C14" s="87">
        <v>45.414</v>
      </c>
      <c r="D14" s="88">
        <f>_xlfn.IFERROR(G14/B14*1000,0)</f>
        <v>52065.394594842845</v>
      </c>
      <c r="E14" s="88">
        <f t="shared" si="1"/>
        <v>50536.83886026335</v>
      </c>
      <c r="F14" s="94">
        <f t="shared" si="2"/>
        <v>100.27150567512568</v>
      </c>
      <c r="G14" s="87">
        <v>2267.5</v>
      </c>
      <c r="H14" s="87">
        <v>0</v>
      </c>
      <c r="I14" s="89">
        <v>22950.8</v>
      </c>
      <c r="J14" s="98"/>
      <c r="K14" s="42"/>
      <c r="P14" s="43"/>
      <c r="Q14" s="43"/>
    </row>
    <row r="15" spans="1:17" s="44" customFormat="1" ht="16.5">
      <c r="A15" s="77" t="s">
        <v>14</v>
      </c>
      <c r="B15" s="89">
        <v>30.900000000000034</v>
      </c>
      <c r="C15" s="87">
        <v>31.8</v>
      </c>
      <c r="D15" s="88">
        <f t="shared" si="0"/>
        <v>48938.51132686081</v>
      </c>
      <c r="E15" s="88">
        <f t="shared" si="1"/>
        <v>53020.44025157233</v>
      </c>
      <c r="F15" s="94">
        <f t="shared" si="2"/>
        <v>105.19928621343715</v>
      </c>
      <c r="G15" s="87">
        <v>1512.2000000000007</v>
      </c>
      <c r="H15" s="87">
        <v>0</v>
      </c>
      <c r="I15" s="89">
        <v>16860.5</v>
      </c>
      <c r="J15" s="98"/>
      <c r="K15" s="42"/>
      <c r="P15" s="43"/>
      <c r="Q15" s="43"/>
    </row>
    <row r="16" spans="1:17" s="44" customFormat="1" ht="16.5">
      <c r="A16" s="79" t="s">
        <v>67</v>
      </c>
      <c r="B16" s="89">
        <v>20.200000000000017</v>
      </c>
      <c r="C16" s="87">
        <v>22</v>
      </c>
      <c r="D16" s="88">
        <f t="shared" si="0"/>
        <v>50396.03960396035</v>
      </c>
      <c r="E16" s="88">
        <f t="shared" si="1"/>
        <v>50400</v>
      </c>
      <c r="F16" s="94">
        <f t="shared" si="2"/>
        <v>100</v>
      </c>
      <c r="G16" s="87">
        <v>1018</v>
      </c>
      <c r="H16" s="87">
        <v>3.299999999999997</v>
      </c>
      <c r="I16" s="89">
        <v>11088</v>
      </c>
      <c r="J16" s="98">
        <v>42.8</v>
      </c>
      <c r="K16" s="42"/>
      <c r="P16" s="43"/>
      <c r="Q16" s="43"/>
    </row>
    <row r="17" spans="1:17" s="44" customFormat="1" ht="16.5">
      <c r="A17" s="77" t="s">
        <v>68</v>
      </c>
      <c r="B17" s="89">
        <v>22.99599999999998</v>
      </c>
      <c r="C17" s="87">
        <v>22.6</v>
      </c>
      <c r="D17" s="88">
        <f t="shared" si="0"/>
        <v>50400.06957731784</v>
      </c>
      <c r="E17" s="88">
        <f t="shared" si="1"/>
        <v>50399.99999999999</v>
      </c>
      <c r="F17" s="94">
        <f t="shared" si="2"/>
        <v>99.99999999999999</v>
      </c>
      <c r="G17" s="87">
        <v>1159</v>
      </c>
      <c r="H17" s="87">
        <v>0</v>
      </c>
      <c r="I17" s="89">
        <v>11390.4</v>
      </c>
      <c r="J17" s="98"/>
      <c r="K17" s="42"/>
      <c r="P17" s="43"/>
      <c r="Q17" s="43"/>
    </row>
    <row r="18" spans="1:17" ht="16.5">
      <c r="A18" s="77" t="s">
        <v>16</v>
      </c>
      <c r="B18" s="89">
        <v>66.30000000000007</v>
      </c>
      <c r="C18" s="87">
        <v>64.5</v>
      </c>
      <c r="D18" s="88">
        <f t="shared" si="0"/>
        <v>50399.698340874755</v>
      </c>
      <c r="E18" s="88">
        <f t="shared" si="1"/>
        <v>50400</v>
      </c>
      <c r="F18" s="94">
        <f t="shared" si="2"/>
        <v>100</v>
      </c>
      <c r="G18" s="87">
        <v>3341.5</v>
      </c>
      <c r="H18" s="87">
        <v>0</v>
      </c>
      <c r="I18" s="89">
        <v>32508</v>
      </c>
      <c r="J18" s="98"/>
      <c r="K18" s="42"/>
      <c r="P18" s="43"/>
      <c r="Q18" s="43"/>
    </row>
    <row r="19" spans="1:17" ht="16.5">
      <c r="A19" s="77" t="s">
        <v>17</v>
      </c>
      <c r="B19" s="89">
        <v>13.899999999999991</v>
      </c>
      <c r="C19" s="87">
        <v>12.1</v>
      </c>
      <c r="D19" s="88">
        <f t="shared" si="0"/>
        <v>50399.99999999999</v>
      </c>
      <c r="E19" s="88">
        <f t="shared" si="1"/>
        <v>50400</v>
      </c>
      <c r="F19" s="94">
        <f t="shared" si="2"/>
        <v>100</v>
      </c>
      <c r="G19" s="87">
        <v>700.5599999999995</v>
      </c>
      <c r="H19" s="87">
        <v>0</v>
      </c>
      <c r="I19" s="89">
        <v>6098.4</v>
      </c>
      <c r="J19" s="98"/>
      <c r="K19" s="42"/>
      <c r="P19" s="43"/>
      <c r="Q19" s="43"/>
    </row>
    <row r="20" spans="1:17" ht="16.5">
      <c r="A20" s="80" t="s">
        <v>69</v>
      </c>
      <c r="B20" s="91">
        <v>15.499999999999972</v>
      </c>
      <c r="C20" s="92">
        <v>15.923</v>
      </c>
      <c r="D20" s="95">
        <f t="shared" si="0"/>
        <v>50225.806451612996</v>
      </c>
      <c r="E20" s="88">
        <f t="shared" si="1"/>
        <v>50383.09363813352</v>
      </c>
      <c r="F20" s="94">
        <f t="shared" si="2"/>
        <v>99.9664556312173</v>
      </c>
      <c r="G20" s="92">
        <v>778.5</v>
      </c>
      <c r="H20" s="92">
        <v>1.4000000000000057</v>
      </c>
      <c r="I20" s="91">
        <v>8022.5</v>
      </c>
      <c r="J20" s="99">
        <v>122.5</v>
      </c>
      <c r="K20" s="42"/>
      <c r="P20" s="43"/>
      <c r="Q20" s="43"/>
    </row>
    <row r="21" spans="1:17" s="47" customFormat="1" ht="16.5">
      <c r="A21" s="81" t="s">
        <v>46</v>
      </c>
      <c r="B21" s="96">
        <f>SUM(B4:B20)</f>
        <v>454.75750000000016</v>
      </c>
      <c r="C21" s="96">
        <f>SUM(C4:C20)</f>
        <v>453.74500000000006</v>
      </c>
      <c r="D21" s="96">
        <f>_xlfn.IFERROR(G21/B21*1000,0)</f>
        <v>49633.17812240587</v>
      </c>
      <c r="E21" s="96">
        <f>_xlfn.IFERROR(I21/C21/$K$1*1000,0)</f>
        <v>50607.91854455695</v>
      </c>
      <c r="F21" s="97">
        <f>_xlfn.IFERROR(E21/$I$2*100,0)</f>
        <v>100.41253679475585</v>
      </c>
      <c r="G21" s="96">
        <f>SUM(G4:G20)</f>
        <v>22571.059999999998</v>
      </c>
      <c r="H21" s="96">
        <f>SUM(H4:H20)</f>
        <v>26.30000000000002</v>
      </c>
      <c r="I21" s="96">
        <f>SUM(I4:I20)</f>
        <v>229630.89999999997</v>
      </c>
      <c r="J21" s="96">
        <f>SUM(J4:J20)</f>
        <v>630.3</v>
      </c>
      <c r="K21" s="46"/>
      <c r="P21" s="48"/>
      <c r="Q21" s="48"/>
    </row>
    <row r="22" spans="1:17" ht="30">
      <c r="A22" s="82" t="s">
        <v>19</v>
      </c>
      <c r="B22" s="89">
        <v>19</v>
      </c>
      <c r="C22" s="87">
        <v>16.75</v>
      </c>
      <c r="D22" s="88">
        <f aca="true" t="shared" si="3" ref="D22:D42">_xlfn.IFERROR(G22/B22*1000,0)</f>
        <v>50400.00000000002</v>
      </c>
      <c r="E22" s="88">
        <f aca="true" t="shared" si="4" ref="E22:E42">_xlfn.IFERROR(I22/C22/$K$1*1000,0)</f>
        <v>50400</v>
      </c>
      <c r="F22" s="94">
        <f aca="true" t="shared" si="5" ref="F22:F42">_xlfn.IFERROR(E22/$I$2*100,0)</f>
        <v>100</v>
      </c>
      <c r="G22" s="87">
        <v>957.6000000000004</v>
      </c>
      <c r="H22" s="87">
        <v>17.400000000000006</v>
      </c>
      <c r="I22" s="87">
        <v>8442</v>
      </c>
      <c r="J22" s="98">
        <v>154.8</v>
      </c>
      <c r="K22" s="42"/>
      <c r="P22" s="43"/>
      <c r="Q22" s="43"/>
    </row>
    <row r="23" spans="1:17" ht="30">
      <c r="A23" s="82" t="s">
        <v>70</v>
      </c>
      <c r="B23" s="89">
        <v>0</v>
      </c>
      <c r="C23" s="87"/>
      <c r="D23" s="88">
        <f t="shared" si="3"/>
        <v>0</v>
      </c>
      <c r="E23" s="88">
        <f t="shared" si="4"/>
        <v>0</v>
      </c>
      <c r="F23" s="94">
        <f t="shared" si="5"/>
        <v>0</v>
      </c>
      <c r="G23" s="87">
        <v>0</v>
      </c>
      <c r="H23" s="87">
        <v>0</v>
      </c>
      <c r="I23" s="87"/>
      <c r="J23" s="98"/>
      <c r="K23" s="42"/>
      <c r="P23" s="43"/>
      <c r="Q23" s="43"/>
    </row>
    <row r="24" spans="1:17" ht="30">
      <c r="A24" s="82" t="s">
        <v>21</v>
      </c>
      <c r="B24" s="89">
        <v>8.36</v>
      </c>
      <c r="C24" s="87">
        <v>8</v>
      </c>
      <c r="D24" s="88">
        <f t="shared" si="3"/>
        <v>48911.48325358853</v>
      </c>
      <c r="E24" s="88">
        <f t="shared" si="4"/>
        <v>50242.5</v>
      </c>
      <c r="F24" s="94">
        <f t="shared" si="5"/>
        <v>99.6875</v>
      </c>
      <c r="G24" s="87">
        <v>408.9000000000001</v>
      </c>
      <c r="H24" s="87">
        <v>0</v>
      </c>
      <c r="I24" s="87">
        <v>4019.4</v>
      </c>
      <c r="J24" s="98"/>
      <c r="K24" s="42"/>
      <c r="P24" s="43"/>
      <c r="Q24" s="43"/>
    </row>
    <row r="25" spans="1:17" s="36" customFormat="1" ht="30">
      <c r="A25" s="82" t="s">
        <v>22</v>
      </c>
      <c r="B25" s="89">
        <v>3.789999999999999</v>
      </c>
      <c r="C25" s="87">
        <v>3.79</v>
      </c>
      <c r="D25" s="88">
        <f t="shared" si="3"/>
        <v>41372.03166226913</v>
      </c>
      <c r="E25" s="88">
        <f t="shared" si="4"/>
        <v>49498.68073878628</v>
      </c>
      <c r="F25" s="94">
        <f t="shared" si="5"/>
        <v>98.21166813251246</v>
      </c>
      <c r="G25" s="87">
        <v>156.79999999999995</v>
      </c>
      <c r="H25" s="87">
        <v>0</v>
      </c>
      <c r="I25" s="87">
        <v>1876</v>
      </c>
      <c r="J25" s="98">
        <v>0.9</v>
      </c>
      <c r="K25" s="42"/>
      <c r="P25" s="43"/>
      <c r="Q25" s="43"/>
    </row>
    <row r="26" spans="1:17" ht="30">
      <c r="A26" s="82" t="s">
        <v>23</v>
      </c>
      <c r="B26" s="89">
        <v>5.799000000000007</v>
      </c>
      <c r="C26" s="87">
        <v>6.24</v>
      </c>
      <c r="D26" s="88">
        <f t="shared" si="3"/>
        <v>50370.75357820307</v>
      </c>
      <c r="E26" s="88">
        <f t="shared" si="4"/>
        <v>50399.03846153846</v>
      </c>
      <c r="F26" s="94">
        <f t="shared" si="5"/>
        <v>99.99809218559218</v>
      </c>
      <c r="G26" s="87">
        <v>292.0999999999999</v>
      </c>
      <c r="H26" s="87">
        <v>0</v>
      </c>
      <c r="I26" s="87">
        <v>3144.9</v>
      </c>
      <c r="J26" s="98">
        <v>24.5</v>
      </c>
      <c r="K26" s="42"/>
      <c r="P26" s="43"/>
      <c r="Q26" s="43"/>
    </row>
    <row r="27" spans="1:17" ht="16.5">
      <c r="A27" s="82" t="s">
        <v>24</v>
      </c>
      <c r="B27" s="89">
        <v>6</v>
      </c>
      <c r="C27" s="87">
        <v>7.8</v>
      </c>
      <c r="D27" s="88">
        <f t="shared" si="3"/>
        <v>50399.99999999994</v>
      </c>
      <c r="E27" s="88">
        <f t="shared" si="4"/>
        <v>50400</v>
      </c>
      <c r="F27" s="94">
        <f t="shared" si="5"/>
        <v>100</v>
      </c>
      <c r="G27" s="87">
        <v>302.39999999999964</v>
      </c>
      <c r="H27" s="87">
        <v>0.10000000000000142</v>
      </c>
      <c r="I27" s="87">
        <v>3931.2</v>
      </c>
      <c r="J27" s="98">
        <v>42.7</v>
      </c>
      <c r="K27" s="42"/>
      <c r="P27" s="43"/>
      <c r="Q27" s="43"/>
    </row>
    <row r="28" spans="1:17" ht="30">
      <c r="A28" s="82" t="s">
        <v>71</v>
      </c>
      <c r="B28" s="100">
        <v>5.496000000000002</v>
      </c>
      <c r="C28" s="87">
        <v>4.317</v>
      </c>
      <c r="D28" s="88">
        <f t="shared" si="3"/>
        <v>50636.826783114964</v>
      </c>
      <c r="E28" s="88">
        <f t="shared" si="4"/>
        <v>50428.53833680797</v>
      </c>
      <c r="F28" s="94">
        <f t="shared" si="5"/>
        <v>100.0566236841428</v>
      </c>
      <c r="G28" s="87">
        <v>278.29999999999995</v>
      </c>
      <c r="H28" s="87">
        <v>0</v>
      </c>
      <c r="I28" s="87">
        <v>2177</v>
      </c>
      <c r="J28" s="98"/>
      <c r="K28" s="42"/>
      <c r="P28" s="43"/>
      <c r="Q28" s="43"/>
    </row>
    <row r="29" spans="1:17" ht="16.5">
      <c r="A29" s="82" t="s">
        <v>26</v>
      </c>
      <c r="B29" s="100">
        <v>2.629999999999999</v>
      </c>
      <c r="C29" s="87">
        <v>2.36</v>
      </c>
      <c r="D29" s="88">
        <f t="shared" si="3"/>
        <v>50400.00000000007</v>
      </c>
      <c r="E29" s="88">
        <f t="shared" si="4"/>
        <v>50400.00000000001</v>
      </c>
      <c r="F29" s="94">
        <f t="shared" si="5"/>
        <v>100.00000000000003</v>
      </c>
      <c r="G29" s="87">
        <v>132.55200000000013</v>
      </c>
      <c r="H29" s="87">
        <v>8.900000000000006</v>
      </c>
      <c r="I29" s="87">
        <v>1189.44</v>
      </c>
      <c r="J29" s="98">
        <v>105.9</v>
      </c>
      <c r="K29" s="42"/>
      <c r="P29" s="43"/>
      <c r="Q29" s="43"/>
    </row>
    <row r="30" spans="1:17" ht="16.5">
      <c r="A30" s="82" t="s">
        <v>27</v>
      </c>
      <c r="B30" s="89">
        <v>3.3000000000000007</v>
      </c>
      <c r="C30" s="87">
        <v>3.3</v>
      </c>
      <c r="D30" s="88">
        <f t="shared" si="3"/>
        <v>50339.69696969699</v>
      </c>
      <c r="E30" s="88">
        <f t="shared" si="4"/>
        <v>50394.72727272728</v>
      </c>
      <c r="F30" s="94">
        <f t="shared" si="5"/>
        <v>99.98953823953826</v>
      </c>
      <c r="G30" s="87">
        <v>166.1210000000001</v>
      </c>
      <c r="H30" s="87">
        <v>5.239999999999995</v>
      </c>
      <c r="I30" s="87">
        <v>1663.026</v>
      </c>
      <c r="J30" s="98">
        <v>122.89</v>
      </c>
      <c r="K30" s="42"/>
      <c r="P30" s="43"/>
      <c r="Q30" s="43"/>
    </row>
    <row r="31" spans="1:17" ht="16.5">
      <c r="A31" s="83" t="s">
        <v>28</v>
      </c>
      <c r="B31" s="100">
        <v>4.699999999999996</v>
      </c>
      <c r="C31" s="87">
        <v>4.7</v>
      </c>
      <c r="D31" s="88">
        <f t="shared" si="3"/>
        <v>42765.9574468086</v>
      </c>
      <c r="E31" s="88">
        <f t="shared" si="4"/>
        <v>47453.19148936171</v>
      </c>
      <c r="F31" s="94">
        <f t="shared" si="5"/>
        <v>94.15315771698751</v>
      </c>
      <c r="G31" s="87">
        <v>201.00000000000023</v>
      </c>
      <c r="H31" s="87">
        <v>0</v>
      </c>
      <c r="I31" s="87">
        <v>2230.3</v>
      </c>
      <c r="J31" s="98"/>
      <c r="K31" s="42"/>
      <c r="P31" s="43"/>
      <c r="Q31" s="43"/>
    </row>
    <row r="32" spans="1:17" ht="16.5">
      <c r="A32" s="82" t="s">
        <v>29</v>
      </c>
      <c r="B32" s="89">
        <v>3.8000000000000043</v>
      </c>
      <c r="C32" s="87">
        <v>4.7</v>
      </c>
      <c r="D32" s="88">
        <f t="shared" si="3"/>
        <v>42157.89473684201</v>
      </c>
      <c r="E32" s="88">
        <f t="shared" si="4"/>
        <v>49734.04255319149</v>
      </c>
      <c r="F32" s="94">
        <f t="shared" si="5"/>
        <v>98.67865585950693</v>
      </c>
      <c r="G32" s="87">
        <v>160.19999999999982</v>
      </c>
      <c r="H32" s="87">
        <v>0.9000000000000057</v>
      </c>
      <c r="I32" s="87">
        <v>2337.5</v>
      </c>
      <c r="J32" s="98">
        <v>37.7</v>
      </c>
      <c r="K32" s="42"/>
      <c r="P32" s="43"/>
      <c r="Q32" s="43"/>
    </row>
    <row r="33" spans="1:17" ht="30">
      <c r="A33" s="82" t="s">
        <v>30</v>
      </c>
      <c r="B33" s="100">
        <v>5.493000000000002</v>
      </c>
      <c r="C33" s="87">
        <v>5.7</v>
      </c>
      <c r="D33" s="88">
        <f t="shared" si="3"/>
        <v>48880.39322774438</v>
      </c>
      <c r="E33" s="88">
        <f t="shared" si="4"/>
        <v>50261.403508771924</v>
      </c>
      <c r="F33" s="94">
        <f t="shared" si="5"/>
        <v>99.72500696184906</v>
      </c>
      <c r="G33" s="87">
        <v>268.5</v>
      </c>
      <c r="H33" s="87">
        <v>0</v>
      </c>
      <c r="I33" s="87">
        <v>2864.9</v>
      </c>
      <c r="J33" s="98"/>
      <c r="K33" s="42"/>
      <c r="P33" s="43"/>
      <c r="Q33" s="43"/>
    </row>
    <row r="34" spans="1:17" ht="30">
      <c r="A34" s="82" t="s">
        <v>72</v>
      </c>
      <c r="B34" s="89">
        <v>2.5</v>
      </c>
      <c r="C34" s="87">
        <v>2.5</v>
      </c>
      <c r="D34" s="88">
        <f t="shared" si="3"/>
        <v>49200</v>
      </c>
      <c r="E34" s="88">
        <f t="shared" si="4"/>
        <v>50680</v>
      </c>
      <c r="F34" s="94">
        <f t="shared" si="5"/>
        <v>100.55555555555556</v>
      </c>
      <c r="G34" s="87">
        <v>123</v>
      </c>
      <c r="H34" s="87">
        <v>0</v>
      </c>
      <c r="I34" s="87">
        <v>1267</v>
      </c>
      <c r="J34" s="98"/>
      <c r="K34" s="42"/>
      <c r="P34" s="43"/>
      <c r="Q34" s="43"/>
    </row>
    <row r="35" spans="1:17" ht="16.5">
      <c r="A35" s="82" t="s">
        <v>32</v>
      </c>
      <c r="B35" s="89">
        <v>8.899999999999991</v>
      </c>
      <c r="C35" s="87">
        <v>8</v>
      </c>
      <c r="D35" s="88">
        <f t="shared" si="3"/>
        <v>50651.68539325845</v>
      </c>
      <c r="E35" s="88">
        <f t="shared" si="4"/>
        <v>50427.49999999999</v>
      </c>
      <c r="F35" s="94">
        <f t="shared" si="5"/>
        <v>100.05456349206348</v>
      </c>
      <c r="G35" s="87">
        <v>450.7999999999997</v>
      </c>
      <c r="H35" s="87">
        <v>4.899999999999999</v>
      </c>
      <c r="I35" s="87">
        <v>4034.2</v>
      </c>
      <c r="J35" s="98">
        <v>68.5</v>
      </c>
      <c r="K35" s="42"/>
      <c r="P35" s="43"/>
      <c r="Q35" s="43"/>
    </row>
    <row r="36" spans="1:17" ht="30">
      <c r="A36" s="82" t="s">
        <v>73</v>
      </c>
      <c r="B36" s="89">
        <v>3.200000000000003</v>
      </c>
      <c r="C36" s="87">
        <v>2.93</v>
      </c>
      <c r="D36" s="88">
        <f t="shared" si="3"/>
        <v>51187.49999999994</v>
      </c>
      <c r="E36" s="88">
        <f t="shared" si="4"/>
        <v>50539.24914675768</v>
      </c>
      <c r="F36" s="94">
        <f t="shared" si="5"/>
        <v>100.27628798959856</v>
      </c>
      <c r="G36" s="87">
        <v>163.79999999999995</v>
      </c>
      <c r="H36" s="87">
        <v>0</v>
      </c>
      <c r="I36" s="87">
        <v>1480.8</v>
      </c>
      <c r="J36" s="98"/>
      <c r="K36" s="42"/>
      <c r="P36" s="43"/>
      <c r="Q36" s="43"/>
    </row>
    <row r="37" spans="1:17" ht="16.5">
      <c r="A37" s="82" t="s">
        <v>74</v>
      </c>
      <c r="B37" s="100">
        <v>6.340000000000003</v>
      </c>
      <c r="C37" s="87">
        <v>8.59</v>
      </c>
      <c r="D37" s="88">
        <f t="shared" si="3"/>
        <v>50232.80757097791</v>
      </c>
      <c r="E37" s="88">
        <f t="shared" si="4"/>
        <v>50387.660069848665</v>
      </c>
      <c r="F37" s="94">
        <f t="shared" si="5"/>
        <v>99.9755160116045</v>
      </c>
      <c r="G37" s="87">
        <v>318.4760000000001</v>
      </c>
      <c r="H37" s="87">
        <v>0</v>
      </c>
      <c r="I37" s="87">
        <v>4328.3</v>
      </c>
      <c r="J37" s="98"/>
      <c r="K37" s="42"/>
      <c r="P37" s="43"/>
      <c r="Q37" s="43"/>
    </row>
    <row r="38" spans="1:17" ht="30">
      <c r="A38" s="82" t="s">
        <v>75</v>
      </c>
      <c r="B38" s="89">
        <v>3.399999999999995</v>
      </c>
      <c r="C38" s="87">
        <v>3.13</v>
      </c>
      <c r="D38" s="88">
        <f t="shared" si="3"/>
        <v>50411.764705882386</v>
      </c>
      <c r="E38" s="88">
        <f t="shared" si="4"/>
        <v>50402.55591054313</v>
      </c>
      <c r="F38" s="94">
        <f t="shared" si="5"/>
        <v>100.00507125107765</v>
      </c>
      <c r="G38" s="87">
        <v>171.39999999999986</v>
      </c>
      <c r="H38" s="87">
        <v>0</v>
      </c>
      <c r="I38" s="87">
        <v>1577.6</v>
      </c>
      <c r="J38" s="98"/>
      <c r="K38" s="42"/>
      <c r="P38" s="43"/>
      <c r="Q38" s="43"/>
    </row>
    <row r="39" spans="1:17" ht="30">
      <c r="A39" s="82" t="s">
        <v>36</v>
      </c>
      <c r="B39" s="89">
        <v>4.399999999999999</v>
      </c>
      <c r="C39" s="87">
        <v>4.4</v>
      </c>
      <c r="D39" s="88">
        <f t="shared" si="3"/>
        <v>45886.36363636367</v>
      </c>
      <c r="E39" s="88">
        <f t="shared" si="4"/>
        <v>50011.36363636363</v>
      </c>
      <c r="F39" s="94">
        <f t="shared" si="5"/>
        <v>99.22889610389609</v>
      </c>
      <c r="G39" s="87">
        <v>201.9000000000001</v>
      </c>
      <c r="H39" s="87">
        <v>0</v>
      </c>
      <c r="I39" s="87">
        <v>2200.5</v>
      </c>
      <c r="J39" s="98"/>
      <c r="K39" s="42"/>
      <c r="P39" s="43"/>
      <c r="Q39" s="43"/>
    </row>
    <row r="40" spans="1:17" ht="16.5">
      <c r="A40" s="82" t="s">
        <v>76</v>
      </c>
      <c r="B40" s="89">
        <v>8.600000000000009</v>
      </c>
      <c r="C40" s="87">
        <v>8.6</v>
      </c>
      <c r="D40" s="88">
        <f t="shared" si="3"/>
        <v>52744.18604651157</v>
      </c>
      <c r="E40" s="88">
        <f t="shared" si="4"/>
        <v>50634.43023255814</v>
      </c>
      <c r="F40" s="94">
        <f t="shared" si="5"/>
        <v>100.46513935031376</v>
      </c>
      <c r="G40" s="87">
        <v>453.5999999999999</v>
      </c>
      <c r="H40" s="87">
        <v>0</v>
      </c>
      <c r="I40" s="87">
        <v>4354.561</v>
      </c>
      <c r="J40" s="98">
        <v>0.227</v>
      </c>
      <c r="K40" s="42"/>
      <c r="P40" s="43"/>
      <c r="Q40" s="43"/>
    </row>
    <row r="41" spans="1:17" ht="16.5">
      <c r="A41" s="82" t="s">
        <v>38</v>
      </c>
      <c r="B41" s="89">
        <v>16.900000000000006</v>
      </c>
      <c r="C41" s="87">
        <v>19.6</v>
      </c>
      <c r="D41" s="88">
        <f t="shared" si="3"/>
        <v>50400</v>
      </c>
      <c r="E41" s="88">
        <f t="shared" si="4"/>
        <v>50399.99999999999</v>
      </c>
      <c r="F41" s="94">
        <f t="shared" si="5"/>
        <v>99.99999999999999</v>
      </c>
      <c r="G41" s="87">
        <v>851.7600000000002</v>
      </c>
      <c r="H41" s="87">
        <v>0</v>
      </c>
      <c r="I41" s="87">
        <v>9878.4</v>
      </c>
      <c r="J41" s="98">
        <v>67.2</v>
      </c>
      <c r="K41" s="42"/>
      <c r="P41" s="43"/>
      <c r="Q41" s="43"/>
    </row>
    <row r="42" spans="1:17" ht="30">
      <c r="A42" s="84" t="s">
        <v>39</v>
      </c>
      <c r="B42" s="91">
        <v>4.310000000000002</v>
      </c>
      <c r="C42" s="92">
        <v>3.806</v>
      </c>
      <c r="D42" s="95">
        <f t="shared" si="3"/>
        <v>55707.656612529005</v>
      </c>
      <c r="E42" s="88">
        <f t="shared" si="4"/>
        <v>54398.31844456122</v>
      </c>
      <c r="F42" s="94">
        <f t="shared" si="5"/>
        <v>107.93317151698656</v>
      </c>
      <c r="G42" s="92">
        <v>240.10000000000014</v>
      </c>
      <c r="H42" s="92">
        <v>0</v>
      </c>
      <c r="I42" s="92">
        <v>2070.4</v>
      </c>
      <c r="J42" s="99"/>
      <c r="K42" s="42"/>
      <c r="P42" s="43"/>
      <c r="Q42" s="43"/>
    </row>
    <row r="43" spans="1:17" s="47" customFormat="1" ht="16.5">
      <c r="A43" s="85" t="s">
        <v>47</v>
      </c>
      <c r="B43" s="96">
        <f>SUM(B22:B42)</f>
        <v>126.91799999999999</v>
      </c>
      <c r="C43" s="96">
        <f>SUM(C22:C42)</f>
        <v>129.21300000000002</v>
      </c>
      <c r="D43" s="96">
        <f>_xlfn.IFERROR(G43/B43*1000,0)</f>
        <v>49632.90471012781</v>
      </c>
      <c r="E43" s="96">
        <f>_xlfn.IFERROR(I43/C43/$K$1*1000,0)</f>
        <v>50356.71875120924</v>
      </c>
      <c r="F43" s="97">
        <f>_xlfn.IFERROR(E43/$I$2*100,0)</f>
        <v>99.91412450636754</v>
      </c>
      <c r="G43" s="96">
        <f>SUM(G22:G42)</f>
        <v>6299.309000000001</v>
      </c>
      <c r="H43" s="96">
        <f>SUM(H22:H42)</f>
        <v>37.44000000000001</v>
      </c>
      <c r="I43" s="96">
        <f>SUM(I22:I42)</f>
        <v>65067.427</v>
      </c>
      <c r="J43" s="96">
        <f>SUM(J22:J42)</f>
        <v>625.3170000000001</v>
      </c>
      <c r="K43" s="46"/>
      <c r="P43" s="48"/>
      <c r="Q43" s="48"/>
    </row>
    <row r="44" spans="1:11" s="56" customFormat="1" ht="16.5">
      <c r="A44" s="101" t="s">
        <v>77</v>
      </c>
      <c r="B44" s="87">
        <v>2</v>
      </c>
      <c r="C44" s="87">
        <v>1.8</v>
      </c>
      <c r="D44" s="87">
        <f>_xlfn.IFERROR(G44/B44*1000,0)</f>
        <v>54050</v>
      </c>
      <c r="E44" s="87">
        <f>_xlfn.IFERROR(I44/C44/$K$1*1000,0)</f>
        <v>49894.444444444445</v>
      </c>
      <c r="F44" s="102">
        <f>_xlfn.IFERROR(E44/$I$2*100,0)</f>
        <v>98.99691358024691</v>
      </c>
      <c r="G44" s="87">
        <v>108.1</v>
      </c>
      <c r="H44" s="87">
        <v>0</v>
      </c>
      <c r="I44" s="87">
        <v>898.1</v>
      </c>
      <c r="J44" s="87"/>
      <c r="K44" s="55"/>
    </row>
    <row r="45" spans="1:17" s="47" customFormat="1" ht="16.5">
      <c r="A45" s="85" t="s">
        <v>48</v>
      </c>
      <c r="B45" s="96">
        <f>B21+B43+B44</f>
        <v>583.6755000000002</v>
      </c>
      <c r="C45" s="96">
        <f>C21+C43+C44</f>
        <v>584.758</v>
      </c>
      <c r="D45" s="96">
        <f>_xlfn.IFERROR(G45/B45*1000,0)</f>
        <v>49648.2531817765</v>
      </c>
      <c r="E45" s="96">
        <f>_xlfn.IFERROR(I45/C45/$K$1*1000,0)</f>
        <v>50550.2151317297</v>
      </c>
      <c r="F45" s="97">
        <f>_xlfn.IFERROR(E45/$I$2*100,0)</f>
        <v>100.2980458962891</v>
      </c>
      <c r="G45" s="96">
        <f>G21+G43+G44</f>
        <v>28978.468999999997</v>
      </c>
      <c r="H45" s="96">
        <f>H21+H43+H44</f>
        <v>63.74000000000003</v>
      </c>
      <c r="I45" s="96">
        <f>I21+I43+I44</f>
        <v>295596.42699999997</v>
      </c>
      <c r="J45" s="96">
        <f>J21+J43+J44</f>
        <v>1255.6170000000002</v>
      </c>
      <c r="K45" s="46"/>
      <c r="P45" s="48"/>
      <c r="Q45" s="48"/>
    </row>
    <row r="46" spans="2:9" ht="16.5">
      <c r="B46" s="53"/>
      <c r="D46" s="53"/>
      <c r="E46" s="53"/>
      <c r="G46" s="53"/>
      <c r="H46" s="53"/>
      <c r="I46" s="53"/>
    </row>
    <row r="49" spans="2:3" ht="16.5">
      <c r="B49" s="50"/>
      <c r="C49" s="50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44"/>
  <sheetViews>
    <sheetView view="pageBreakPreview" zoomScale="60" workbookViewId="0" topLeftCell="A1">
      <pane ySplit="3" topLeftCell="A37" activePane="bottomLeft" state="frozen"/>
      <selection pane="topLeft" activeCell="A1" sqref="A1"/>
      <selection pane="bottomLeft" activeCell="I44" sqref="I44"/>
    </sheetView>
  </sheetViews>
  <sheetFormatPr defaultColWidth="9.140625" defaultRowHeight="15"/>
  <cols>
    <col min="1" max="1" width="30.140625" style="49" customWidth="1"/>
    <col min="2" max="2" width="19.421875" style="50" customWidth="1"/>
    <col min="3" max="3" width="18.57421875" style="50" customWidth="1"/>
    <col min="4" max="4" width="17.140625" style="36" customWidth="1"/>
    <col min="5" max="5" width="13.57421875" style="50" customWidth="1"/>
    <col min="6" max="6" width="17.7109375" style="51" customWidth="1"/>
    <col min="7" max="7" width="14.00390625" style="50" customWidth="1"/>
    <col min="8" max="8" width="13.8515625" style="50" customWidth="1"/>
    <col min="9" max="9" width="16.140625" style="50" customWidth="1"/>
    <col min="10" max="10" width="13.7109375" style="52" customWidth="1"/>
    <col min="11" max="11" width="11.8515625" style="52" customWidth="1"/>
    <col min="12" max="15" width="9.140625" style="38" customWidth="1"/>
    <col min="16" max="16" width="10.140625" style="38" bestFit="1" customWidth="1"/>
    <col min="17" max="16384" width="9.140625" style="38" customWidth="1"/>
  </cols>
  <sheetData>
    <row r="1" spans="1:11" ht="20.25">
      <c r="A1" s="111" t="s">
        <v>50</v>
      </c>
      <c r="B1" s="111"/>
      <c r="C1" s="111"/>
      <c r="D1" s="111"/>
      <c r="E1" s="111"/>
      <c r="F1" s="111"/>
      <c r="G1" s="111"/>
      <c r="H1" s="111"/>
      <c r="I1" s="111"/>
      <c r="J1" s="37" t="s">
        <v>64</v>
      </c>
      <c r="K1" s="37">
        <f>VLOOKUP(month,месяцы!$A$1:$B$12,2,FALSE)</f>
        <v>10</v>
      </c>
    </row>
    <row r="2" spans="1:11" ht="16.5">
      <c r="A2" s="112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12"/>
      <c r="C2" s="112"/>
      <c r="D2" s="112"/>
      <c r="E2" s="112"/>
      <c r="F2" s="112"/>
      <c r="G2" s="39"/>
      <c r="H2" s="40"/>
      <c r="I2" s="41">
        <v>50400</v>
      </c>
      <c r="J2" s="37">
        <v>2023</v>
      </c>
      <c r="K2" s="37"/>
    </row>
    <row r="3" spans="1:11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(октябрь)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5"/>
    </row>
    <row r="4" spans="1:17" ht="16.5">
      <c r="A4" s="77" t="s">
        <v>2</v>
      </c>
      <c r="B4" s="86">
        <v>59.30000000000007</v>
      </c>
      <c r="C4" s="87">
        <v>59.3</v>
      </c>
      <c r="D4" s="88">
        <f>_xlfn.IFERROR(G4/B4*1000,0)</f>
        <v>29053.962900505896</v>
      </c>
      <c r="E4" s="88">
        <f>_xlfn.IFERROR(I4/C4/$K$1*1000,0)</f>
        <v>48315.17706576729</v>
      </c>
      <c r="F4" s="94">
        <f>_xlfn.IFERROR(E4/$I$2*100,0)</f>
        <v>95.86344655906208</v>
      </c>
      <c r="G4" s="87">
        <v>1722.9000000000015</v>
      </c>
      <c r="H4" s="87">
        <v>0</v>
      </c>
      <c r="I4" s="89">
        <v>28650.9</v>
      </c>
      <c r="J4" s="98"/>
      <c r="K4" s="42"/>
      <c r="P4" s="43"/>
      <c r="Q4" s="43"/>
    </row>
    <row r="5" spans="1:17" ht="16.5">
      <c r="A5" s="77" t="s">
        <v>3</v>
      </c>
      <c r="B5" s="86">
        <v>19.01000000000002</v>
      </c>
      <c r="C5" s="87">
        <v>21.71</v>
      </c>
      <c r="D5" s="88">
        <f aca="true" t="shared" si="0" ref="D5:D20">_xlfn.IFERROR(G5/B5*1000,0)</f>
        <v>50398.211467648536</v>
      </c>
      <c r="E5" s="88">
        <f aca="true" t="shared" si="1" ref="E5:E20">_xlfn.IFERROR(I5/C5/$K$1*1000,0)</f>
        <v>50399.815753109164</v>
      </c>
      <c r="F5" s="94">
        <f aca="true" t="shared" si="2" ref="F5:F20">_xlfn.IFERROR(E5/$I$2*100,0)</f>
        <v>99.99963443077216</v>
      </c>
      <c r="G5" s="87">
        <v>958.0699999999997</v>
      </c>
      <c r="H5" s="87">
        <v>0</v>
      </c>
      <c r="I5" s="89">
        <v>10941.8</v>
      </c>
      <c r="J5" s="98">
        <v>5.7</v>
      </c>
      <c r="K5" s="42"/>
      <c r="P5" s="43"/>
      <c r="Q5" s="43"/>
    </row>
    <row r="6" spans="1:17" ht="16.5">
      <c r="A6" s="77" t="s">
        <v>4</v>
      </c>
      <c r="B6" s="86">
        <v>52.599999999999966</v>
      </c>
      <c r="C6" s="87">
        <v>52.87</v>
      </c>
      <c r="D6" s="88">
        <f t="shared" si="0"/>
        <v>50484.79087452475</v>
      </c>
      <c r="E6" s="88">
        <f t="shared" si="1"/>
        <v>50435.785889918676</v>
      </c>
      <c r="F6" s="94">
        <f t="shared" si="2"/>
        <v>100.07100374983864</v>
      </c>
      <c r="G6" s="87">
        <v>2655.5</v>
      </c>
      <c r="H6" s="87">
        <v>0</v>
      </c>
      <c r="I6" s="89">
        <v>26665.4</v>
      </c>
      <c r="J6" s="98"/>
      <c r="K6" s="42"/>
      <c r="P6" s="43"/>
      <c r="Q6" s="43"/>
    </row>
    <row r="7" spans="1:17" ht="16.5">
      <c r="A7" s="77" t="s">
        <v>6</v>
      </c>
      <c r="B7" s="86">
        <v>52.400000000000034</v>
      </c>
      <c r="C7" s="87">
        <v>51.5</v>
      </c>
      <c r="D7" s="88">
        <f t="shared" si="0"/>
        <v>49597.32824427474</v>
      </c>
      <c r="E7" s="88">
        <f t="shared" si="1"/>
        <v>50478.25242718447</v>
      </c>
      <c r="F7" s="94">
        <f t="shared" si="2"/>
        <v>100.15526275235014</v>
      </c>
      <c r="G7" s="87">
        <v>2598.899999999998</v>
      </c>
      <c r="H7" s="87">
        <v>0</v>
      </c>
      <c r="I7" s="89">
        <v>25996.3</v>
      </c>
      <c r="J7" s="98"/>
      <c r="K7" s="42"/>
      <c r="P7" s="43"/>
      <c r="Q7" s="43"/>
    </row>
    <row r="8" spans="1:17" ht="16.5">
      <c r="A8" s="77" t="s">
        <v>7</v>
      </c>
      <c r="B8" s="89">
        <v>13.995999999999995</v>
      </c>
      <c r="C8" s="87">
        <v>13.42</v>
      </c>
      <c r="D8" s="88">
        <f t="shared" si="0"/>
        <v>50407.259216919134</v>
      </c>
      <c r="E8" s="88">
        <f t="shared" si="1"/>
        <v>50554.39642324888</v>
      </c>
      <c r="F8" s="94">
        <f t="shared" si="2"/>
        <v>100.3063421096208</v>
      </c>
      <c r="G8" s="87">
        <v>705.5</v>
      </c>
      <c r="H8" s="87">
        <v>11.299999999999955</v>
      </c>
      <c r="I8" s="89">
        <v>6784.4</v>
      </c>
      <c r="J8" s="98">
        <v>354.9</v>
      </c>
      <c r="K8" s="42"/>
      <c r="P8" s="43"/>
      <c r="Q8" s="43"/>
    </row>
    <row r="9" spans="1:17" s="44" customFormat="1" ht="16.5">
      <c r="A9" s="77" t="s">
        <v>8</v>
      </c>
      <c r="B9" s="89">
        <v>80.16999999999996</v>
      </c>
      <c r="C9" s="87">
        <v>86.425</v>
      </c>
      <c r="D9" s="88">
        <f t="shared" si="0"/>
        <v>50013.72084320819</v>
      </c>
      <c r="E9" s="88">
        <f t="shared" si="1"/>
        <v>50370.147526757304</v>
      </c>
      <c r="F9" s="94">
        <f t="shared" si="2"/>
        <v>99.94076890229624</v>
      </c>
      <c r="G9" s="87">
        <v>4009.5999999999985</v>
      </c>
      <c r="H9" s="87">
        <v>0</v>
      </c>
      <c r="I9" s="89">
        <v>43532.4</v>
      </c>
      <c r="J9" s="98"/>
      <c r="K9" s="42"/>
      <c r="P9" s="43"/>
      <c r="Q9" s="43"/>
    </row>
    <row r="10" spans="1:17" ht="16.5">
      <c r="A10" s="77" t="s">
        <v>9</v>
      </c>
      <c r="B10" s="89">
        <v>7.004000000000005</v>
      </c>
      <c r="C10" s="87">
        <v>7.706</v>
      </c>
      <c r="D10" s="88">
        <f t="shared" si="0"/>
        <v>47782.695602512824</v>
      </c>
      <c r="E10" s="88">
        <f t="shared" si="1"/>
        <v>50189.073449260315</v>
      </c>
      <c r="F10" s="94">
        <f t="shared" si="2"/>
        <v>99.58149493900856</v>
      </c>
      <c r="G10" s="87">
        <v>334.6700000000001</v>
      </c>
      <c r="H10" s="87">
        <v>9.899999999999991</v>
      </c>
      <c r="I10" s="89">
        <v>3867.57</v>
      </c>
      <c r="J10" s="98">
        <v>102.1</v>
      </c>
      <c r="K10" s="42"/>
      <c r="P10" s="43"/>
      <c r="Q10" s="43"/>
    </row>
    <row r="11" spans="1:17" ht="16.5">
      <c r="A11" s="77" t="s">
        <v>10</v>
      </c>
      <c r="B11" s="89">
        <v>8.496999999999986</v>
      </c>
      <c r="C11" s="87">
        <v>9.01</v>
      </c>
      <c r="D11" s="88">
        <f t="shared" si="0"/>
        <v>51018.00635518427</v>
      </c>
      <c r="E11" s="88">
        <f t="shared" si="1"/>
        <v>50410.65482796892</v>
      </c>
      <c r="F11" s="94">
        <f t="shared" si="2"/>
        <v>100.02114053168437</v>
      </c>
      <c r="G11" s="87">
        <v>433.5</v>
      </c>
      <c r="H11" s="87">
        <v>0</v>
      </c>
      <c r="I11" s="89">
        <v>4542</v>
      </c>
      <c r="J11" s="98"/>
      <c r="K11" s="42"/>
      <c r="P11" s="43"/>
      <c r="Q11" s="43"/>
    </row>
    <row r="12" spans="1:17" s="44" customFormat="1" ht="16.5">
      <c r="A12" s="78" t="s">
        <v>11</v>
      </c>
      <c r="B12" s="90">
        <v>14.999999999999972</v>
      </c>
      <c r="C12" s="87">
        <v>15.27</v>
      </c>
      <c r="D12" s="88">
        <f t="shared" si="0"/>
        <v>46506.666666666715</v>
      </c>
      <c r="E12" s="88">
        <f t="shared" si="1"/>
        <v>48339.22724296005</v>
      </c>
      <c r="F12" s="94">
        <f t="shared" si="2"/>
        <v>95.91116516460328</v>
      </c>
      <c r="G12" s="87">
        <v>697.5999999999995</v>
      </c>
      <c r="H12" s="87">
        <v>0</v>
      </c>
      <c r="I12" s="89">
        <v>7381.4</v>
      </c>
      <c r="J12" s="98"/>
      <c r="K12" s="42"/>
      <c r="P12" s="43"/>
      <c r="Q12" s="43"/>
    </row>
    <row r="13" spans="1:17" s="45" customFormat="1" ht="16.5">
      <c r="A13" s="77" t="s">
        <v>12</v>
      </c>
      <c r="B13" s="89">
        <v>55</v>
      </c>
      <c r="C13" s="87">
        <v>53.2</v>
      </c>
      <c r="D13" s="88">
        <f t="shared" si="0"/>
        <v>49267.27272727274</v>
      </c>
      <c r="E13" s="88">
        <f t="shared" si="1"/>
        <v>50282.8947368421</v>
      </c>
      <c r="F13" s="94">
        <f t="shared" si="2"/>
        <v>99.76764828738511</v>
      </c>
      <c r="G13" s="87">
        <v>2709.7000000000007</v>
      </c>
      <c r="H13" s="87">
        <v>1.8000000000000114</v>
      </c>
      <c r="I13" s="89">
        <v>26750.5</v>
      </c>
      <c r="J13" s="98">
        <v>196.3</v>
      </c>
      <c r="K13" s="42"/>
      <c r="L13" s="44"/>
      <c r="P13" s="43"/>
      <c r="Q13" s="43"/>
    </row>
    <row r="14" spans="1:17" s="44" customFormat="1" ht="30">
      <c r="A14" s="78" t="s">
        <v>13</v>
      </c>
      <c r="B14" s="90">
        <v>102.81000000000006</v>
      </c>
      <c r="C14" s="87">
        <v>107.121</v>
      </c>
      <c r="D14" s="88">
        <f>_xlfn.IFERROR(G14/B14*1000,0)</f>
        <v>49281.19832701102</v>
      </c>
      <c r="E14" s="88">
        <f t="shared" si="1"/>
        <v>50246.263571101845</v>
      </c>
      <c r="F14" s="94">
        <f t="shared" si="2"/>
        <v>99.69496740297986</v>
      </c>
      <c r="G14" s="87">
        <v>5066.600000000006</v>
      </c>
      <c r="H14" s="87">
        <v>0</v>
      </c>
      <c r="I14" s="89">
        <v>53824.3</v>
      </c>
      <c r="J14" s="98"/>
      <c r="K14" s="42"/>
      <c r="P14" s="43"/>
      <c r="Q14" s="43"/>
    </row>
    <row r="15" spans="1:17" s="44" customFormat="1" ht="16.5">
      <c r="A15" s="77" t="s">
        <v>14</v>
      </c>
      <c r="B15" s="89">
        <v>63.80000000000007</v>
      </c>
      <c r="C15" s="87">
        <v>60.2</v>
      </c>
      <c r="D15" s="88">
        <f t="shared" si="0"/>
        <v>32280.564263322853</v>
      </c>
      <c r="E15" s="88">
        <f t="shared" si="1"/>
        <v>48479.73421926911</v>
      </c>
      <c r="F15" s="94">
        <f t="shared" si="2"/>
        <v>96.18994884775617</v>
      </c>
      <c r="G15" s="87">
        <v>2059.5</v>
      </c>
      <c r="H15" s="87">
        <v>0</v>
      </c>
      <c r="I15" s="89">
        <v>29184.8</v>
      </c>
      <c r="J15" s="98"/>
      <c r="K15" s="42"/>
      <c r="P15" s="43"/>
      <c r="Q15" s="43"/>
    </row>
    <row r="16" spans="1:17" s="44" customFormat="1" ht="16.5">
      <c r="A16" s="79" t="s">
        <v>67</v>
      </c>
      <c r="B16" s="89">
        <v>75.39999999999998</v>
      </c>
      <c r="C16" s="87">
        <v>80.8</v>
      </c>
      <c r="D16" s="88">
        <f t="shared" si="0"/>
        <v>50399.204244031826</v>
      </c>
      <c r="E16" s="88">
        <f t="shared" si="1"/>
        <v>50400</v>
      </c>
      <c r="F16" s="94">
        <f t="shared" si="2"/>
        <v>100</v>
      </c>
      <c r="G16" s="87">
        <v>3800.0999999999985</v>
      </c>
      <c r="H16" s="87">
        <v>0</v>
      </c>
      <c r="I16" s="89">
        <v>40723.2</v>
      </c>
      <c r="J16" s="98"/>
      <c r="K16" s="42"/>
      <c r="P16" s="43"/>
      <c r="Q16" s="43"/>
    </row>
    <row r="17" spans="1:17" s="44" customFormat="1" ht="30">
      <c r="A17" s="77" t="s">
        <v>68</v>
      </c>
      <c r="B17" s="89">
        <v>32</v>
      </c>
      <c r="C17" s="87">
        <v>32</v>
      </c>
      <c r="D17" s="88">
        <f t="shared" si="0"/>
        <v>50399.99999999998</v>
      </c>
      <c r="E17" s="88">
        <f t="shared" si="1"/>
        <v>50400</v>
      </c>
      <c r="F17" s="94">
        <f t="shared" si="2"/>
        <v>100</v>
      </c>
      <c r="G17" s="87">
        <v>1612.7999999999993</v>
      </c>
      <c r="H17" s="87">
        <v>0</v>
      </c>
      <c r="I17" s="89">
        <v>16128</v>
      </c>
      <c r="J17" s="98"/>
      <c r="K17" s="42"/>
      <c r="P17" s="43"/>
      <c r="Q17" s="43"/>
    </row>
    <row r="18" spans="1:17" ht="16.5">
      <c r="A18" s="77" t="s">
        <v>16</v>
      </c>
      <c r="B18" s="89">
        <v>86.89999999999998</v>
      </c>
      <c r="C18" s="87">
        <v>87.8</v>
      </c>
      <c r="D18" s="88">
        <f t="shared" si="0"/>
        <v>50400.230149597235</v>
      </c>
      <c r="E18" s="88">
        <f t="shared" si="1"/>
        <v>50400</v>
      </c>
      <c r="F18" s="94">
        <f t="shared" si="2"/>
        <v>100</v>
      </c>
      <c r="G18" s="87">
        <v>4379.779999999999</v>
      </c>
      <c r="H18" s="87">
        <v>0</v>
      </c>
      <c r="I18" s="89">
        <v>44251.2</v>
      </c>
      <c r="J18" s="98"/>
      <c r="K18" s="42"/>
      <c r="P18" s="43"/>
      <c r="Q18" s="43"/>
    </row>
    <row r="19" spans="1:17" ht="16.5">
      <c r="A19" s="77" t="s">
        <v>17</v>
      </c>
      <c r="B19" s="89">
        <v>15.200000000000003</v>
      </c>
      <c r="C19" s="87">
        <v>14.3</v>
      </c>
      <c r="D19" s="88">
        <f t="shared" si="0"/>
        <v>50394.73684210525</v>
      </c>
      <c r="E19" s="88">
        <f t="shared" si="1"/>
        <v>50399.99999999999</v>
      </c>
      <c r="F19" s="94">
        <f t="shared" si="2"/>
        <v>99.99999999999999</v>
      </c>
      <c r="G19" s="87">
        <v>766</v>
      </c>
      <c r="H19" s="87">
        <v>0</v>
      </c>
      <c r="I19" s="89">
        <v>7207.2</v>
      </c>
      <c r="J19" s="98"/>
      <c r="K19" s="42"/>
      <c r="P19" s="43"/>
      <c r="Q19" s="43"/>
    </row>
    <row r="20" spans="1:17" ht="16.5">
      <c r="A20" s="80" t="s">
        <v>69</v>
      </c>
      <c r="B20" s="91">
        <v>0.0027999999999999137</v>
      </c>
      <c r="C20" s="92">
        <v>0.145</v>
      </c>
      <c r="D20" s="95">
        <f t="shared" si="0"/>
        <v>0</v>
      </c>
      <c r="E20" s="88">
        <f t="shared" si="1"/>
        <v>54689.6551724138</v>
      </c>
      <c r="F20" s="94">
        <f t="shared" si="2"/>
        <v>108.51122058018609</v>
      </c>
      <c r="G20" s="92">
        <v>0</v>
      </c>
      <c r="H20" s="92">
        <v>0</v>
      </c>
      <c r="I20" s="91">
        <v>79.3</v>
      </c>
      <c r="J20" s="99">
        <v>10.1</v>
      </c>
      <c r="K20" s="42"/>
      <c r="P20" s="43"/>
      <c r="Q20" s="43"/>
    </row>
    <row r="21" spans="1:17" s="47" customFormat="1" ht="16.5">
      <c r="A21" s="81" t="s">
        <v>46</v>
      </c>
      <c r="B21" s="96">
        <f>SUM(B4:B20)</f>
        <v>739.0898000000002</v>
      </c>
      <c r="C21" s="96">
        <f>SUM(C4:C20)</f>
        <v>752.7769999999998</v>
      </c>
      <c r="D21" s="96">
        <f>_xlfn.IFERROR(G21/B21*1000,0)</f>
        <v>46693.541163739494</v>
      </c>
      <c r="E21" s="96">
        <f>_xlfn.IFERROR(I21/C21/$K$1*1000,0)</f>
        <v>50016.229241860485</v>
      </c>
      <c r="F21" s="97">
        <f>_xlfn.IFERROR(E21/$I$2*100,0)</f>
        <v>99.23855008305652</v>
      </c>
      <c r="G21" s="96">
        <f>SUM(G4:G20)</f>
        <v>34510.72</v>
      </c>
      <c r="H21" s="96">
        <f>SUM(H4:H20)</f>
        <v>22.999999999999957</v>
      </c>
      <c r="I21" s="96">
        <f>SUM(I4:I20)</f>
        <v>376510.67000000004</v>
      </c>
      <c r="J21" s="96">
        <f>SUM(J4:J20)</f>
        <v>669.1</v>
      </c>
      <c r="K21" s="46"/>
      <c r="O21" s="48"/>
      <c r="P21" s="48"/>
      <c r="Q21" s="48"/>
    </row>
    <row r="22" spans="1:17" ht="30">
      <c r="A22" s="82" t="s">
        <v>19</v>
      </c>
      <c r="B22" s="89">
        <v>0</v>
      </c>
      <c r="C22" s="87"/>
      <c r="D22" s="88">
        <f aca="true" t="shared" si="3" ref="D22:D42">_xlfn.IFERROR(G22/B22*1000,0)</f>
        <v>0</v>
      </c>
      <c r="E22" s="88">
        <f aca="true" t="shared" si="4" ref="E22:E42">_xlfn.IFERROR(I22/C22/$K$1*1000,0)</f>
        <v>0</v>
      </c>
      <c r="F22" s="94">
        <f aca="true" t="shared" si="5" ref="F22:F42">_xlfn.IFERROR(E22/$I$2*100,0)</f>
        <v>0</v>
      </c>
      <c r="G22" s="87">
        <v>0</v>
      </c>
      <c r="H22" s="87">
        <v>0</v>
      </c>
      <c r="I22" s="87"/>
      <c r="J22" s="98"/>
      <c r="K22" s="42"/>
      <c r="P22" s="43"/>
      <c r="Q22" s="43"/>
    </row>
    <row r="23" spans="1:17" ht="30">
      <c r="A23" s="82" t="s">
        <v>70</v>
      </c>
      <c r="B23" s="89">
        <v>0</v>
      </c>
      <c r="C23" s="87"/>
      <c r="D23" s="88">
        <f t="shared" si="3"/>
        <v>0</v>
      </c>
      <c r="E23" s="88">
        <f t="shared" si="4"/>
        <v>0</v>
      </c>
      <c r="F23" s="94">
        <f t="shared" si="5"/>
        <v>0</v>
      </c>
      <c r="G23" s="87">
        <v>0</v>
      </c>
      <c r="H23" s="87">
        <v>0</v>
      </c>
      <c r="I23" s="87"/>
      <c r="J23" s="98"/>
      <c r="K23" s="42"/>
      <c r="P23" s="43"/>
      <c r="Q23" s="43"/>
    </row>
    <row r="24" spans="1:17" ht="30">
      <c r="A24" s="82" t="s">
        <v>21</v>
      </c>
      <c r="B24" s="89">
        <v>0</v>
      </c>
      <c r="C24" s="87"/>
      <c r="D24" s="88">
        <f t="shared" si="3"/>
        <v>0</v>
      </c>
      <c r="E24" s="88">
        <f t="shared" si="4"/>
        <v>0</v>
      </c>
      <c r="F24" s="94">
        <f t="shared" si="5"/>
        <v>0</v>
      </c>
      <c r="G24" s="87">
        <v>0</v>
      </c>
      <c r="H24" s="87">
        <v>0</v>
      </c>
      <c r="I24" s="87"/>
      <c r="J24" s="98"/>
      <c r="K24" s="42"/>
      <c r="P24" s="43"/>
      <c r="Q24" s="43"/>
    </row>
    <row r="25" spans="1:17" ht="30">
      <c r="A25" s="82" t="s">
        <v>22</v>
      </c>
      <c r="B25" s="89">
        <v>0.7497000000000003</v>
      </c>
      <c r="C25" s="87">
        <v>0.27</v>
      </c>
      <c r="D25" s="88">
        <f t="shared" si="3"/>
        <v>46551.95411497929</v>
      </c>
      <c r="E25" s="88">
        <f t="shared" si="4"/>
        <v>49333.33333333333</v>
      </c>
      <c r="F25" s="94">
        <f t="shared" si="5"/>
        <v>97.88359788359787</v>
      </c>
      <c r="G25" s="87">
        <v>34.89999999999999</v>
      </c>
      <c r="H25" s="87">
        <v>0</v>
      </c>
      <c r="I25" s="87">
        <v>133.2</v>
      </c>
      <c r="J25" s="98"/>
      <c r="K25" s="42"/>
      <c r="P25" s="43"/>
      <c r="Q25" s="43"/>
    </row>
    <row r="26" spans="1:17" ht="30">
      <c r="A26" s="82" t="s">
        <v>23</v>
      </c>
      <c r="B26" s="89">
        <v>0</v>
      </c>
      <c r="C26" s="87"/>
      <c r="D26" s="88">
        <f t="shared" si="3"/>
        <v>0</v>
      </c>
      <c r="E26" s="88">
        <f t="shared" si="4"/>
        <v>0</v>
      </c>
      <c r="F26" s="94">
        <f t="shared" si="5"/>
        <v>0</v>
      </c>
      <c r="G26" s="87">
        <v>0</v>
      </c>
      <c r="H26" s="87">
        <v>0</v>
      </c>
      <c r="I26" s="87"/>
      <c r="J26" s="98"/>
      <c r="K26" s="42"/>
      <c r="P26" s="43"/>
      <c r="Q26" s="43"/>
    </row>
    <row r="27" spans="1:17" ht="16.5">
      <c r="A27" s="82" t="s">
        <v>24</v>
      </c>
      <c r="B27" s="89">
        <v>0</v>
      </c>
      <c r="C27" s="87"/>
      <c r="D27" s="88">
        <f t="shared" si="3"/>
        <v>0</v>
      </c>
      <c r="E27" s="88">
        <f t="shared" si="4"/>
        <v>0</v>
      </c>
      <c r="F27" s="94">
        <f t="shared" si="5"/>
        <v>0</v>
      </c>
      <c r="G27" s="87">
        <v>0</v>
      </c>
      <c r="H27" s="87">
        <v>0</v>
      </c>
      <c r="I27" s="87"/>
      <c r="J27" s="98"/>
      <c r="K27" s="42"/>
      <c r="P27" s="43"/>
      <c r="Q27" s="43"/>
    </row>
    <row r="28" spans="1:17" ht="30">
      <c r="A28" s="82" t="s">
        <v>71</v>
      </c>
      <c r="B28" s="100">
        <v>0</v>
      </c>
      <c r="C28" s="87"/>
      <c r="D28" s="88">
        <f t="shared" si="3"/>
        <v>0</v>
      </c>
      <c r="E28" s="88">
        <f t="shared" si="4"/>
        <v>0</v>
      </c>
      <c r="F28" s="94">
        <f t="shared" si="5"/>
        <v>0</v>
      </c>
      <c r="G28" s="87">
        <v>0</v>
      </c>
      <c r="H28" s="87">
        <v>0</v>
      </c>
      <c r="I28" s="87"/>
      <c r="J28" s="98"/>
      <c r="K28" s="42"/>
      <c r="P28" s="43"/>
      <c r="Q28" s="43"/>
    </row>
    <row r="29" spans="1:17" ht="16.5">
      <c r="A29" s="82" t="s">
        <v>26</v>
      </c>
      <c r="B29" s="100">
        <v>0</v>
      </c>
      <c r="C29" s="87">
        <v>0</v>
      </c>
      <c r="D29" s="88">
        <f t="shared" si="3"/>
        <v>0</v>
      </c>
      <c r="E29" s="88">
        <f t="shared" si="4"/>
        <v>0</v>
      </c>
      <c r="F29" s="94">
        <f t="shared" si="5"/>
        <v>0</v>
      </c>
      <c r="G29" s="87">
        <v>0</v>
      </c>
      <c r="H29" s="87">
        <v>0</v>
      </c>
      <c r="I29" s="87">
        <v>0</v>
      </c>
      <c r="J29" s="98">
        <v>0</v>
      </c>
      <c r="K29" s="42"/>
      <c r="P29" s="43"/>
      <c r="Q29" s="43"/>
    </row>
    <row r="30" spans="1:17" ht="16.5">
      <c r="A30" s="82" t="s">
        <v>27</v>
      </c>
      <c r="B30" s="89">
        <v>0</v>
      </c>
      <c r="C30" s="87"/>
      <c r="D30" s="88">
        <f t="shared" si="3"/>
        <v>0</v>
      </c>
      <c r="E30" s="88">
        <f t="shared" si="4"/>
        <v>0</v>
      </c>
      <c r="F30" s="94">
        <f t="shared" si="5"/>
        <v>0</v>
      </c>
      <c r="G30" s="87">
        <v>0</v>
      </c>
      <c r="H30" s="87">
        <v>0</v>
      </c>
      <c r="I30" s="87"/>
      <c r="J30" s="98"/>
      <c r="K30" s="42"/>
      <c r="P30" s="43"/>
      <c r="Q30" s="43"/>
    </row>
    <row r="31" spans="1:17" ht="16.5">
      <c r="A31" s="83" t="s">
        <v>28</v>
      </c>
      <c r="B31" s="100">
        <v>0</v>
      </c>
      <c r="C31" s="87"/>
      <c r="D31" s="88">
        <f t="shared" si="3"/>
        <v>0</v>
      </c>
      <c r="E31" s="88">
        <f t="shared" si="4"/>
        <v>0</v>
      </c>
      <c r="F31" s="94">
        <f t="shared" si="5"/>
        <v>0</v>
      </c>
      <c r="G31" s="87">
        <v>0</v>
      </c>
      <c r="H31" s="87">
        <v>0</v>
      </c>
      <c r="I31" s="87"/>
      <c r="J31" s="98"/>
      <c r="K31" s="42"/>
      <c r="P31" s="43"/>
      <c r="Q31" s="43"/>
    </row>
    <row r="32" spans="1:17" ht="16.5">
      <c r="A32" s="82" t="s">
        <v>29</v>
      </c>
      <c r="B32" s="89">
        <v>0</v>
      </c>
      <c r="C32" s="87"/>
      <c r="D32" s="88">
        <f t="shared" si="3"/>
        <v>0</v>
      </c>
      <c r="E32" s="88">
        <f t="shared" si="4"/>
        <v>0</v>
      </c>
      <c r="F32" s="94">
        <f t="shared" si="5"/>
        <v>0</v>
      </c>
      <c r="G32" s="87">
        <v>0</v>
      </c>
      <c r="H32" s="87">
        <v>0</v>
      </c>
      <c r="I32" s="87"/>
      <c r="J32" s="98"/>
      <c r="K32" s="42"/>
      <c r="P32" s="43"/>
      <c r="Q32" s="43"/>
    </row>
    <row r="33" spans="1:17" ht="30">
      <c r="A33" s="82" t="s">
        <v>30</v>
      </c>
      <c r="B33" s="100">
        <v>0</v>
      </c>
      <c r="C33" s="87"/>
      <c r="D33" s="88">
        <f t="shared" si="3"/>
        <v>0</v>
      </c>
      <c r="E33" s="88">
        <f t="shared" si="4"/>
        <v>0</v>
      </c>
      <c r="F33" s="94">
        <f t="shared" si="5"/>
        <v>0</v>
      </c>
      <c r="G33" s="87">
        <v>0</v>
      </c>
      <c r="H33" s="87">
        <v>0</v>
      </c>
      <c r="I33" s="87"/>
      <c r="J33" s="98"/>
      <c r="K33" s="42"/>
      <c r="P33" s="43"/>
      <c r="Q33" s="43"/>
    </row>
    <row r="34" spans="1:17" ht="30">
      <c r="A34" s="82" t="s">
        <v>72</v>
      </c>
      <c r="B34" s="89">
        <v>0</v>
      </c>
      <c r="C34" s="87"/>
      <c r="D34" s="88">
        <f t="shared" si="3"/>
        <v>0</v>
      </c>
      <c r="E34" s="88">
        <f t="shared" si="4"/>
        <v>0</v>
      </c>
      <c r="F34" s="94">
        <f t="shared" si="5"/>
        <v>0</v>
      </c>
      <c r="G34" s="87">
        <v>0</v>
      </c>
      <c r="H34" s="87">
        <v>0</v>
      </c>
      <c r="I34" s="87"/>
      <c r="J34" s="98"/>
      <c r="K34" s="42"/>
      <c r="P34" s="43"/>
      <c r="Q34" s="43"/>
    </row>
    <row r="35" spans="1:17" ht="16.5">
      <c r="A35" s="82" t="s">
        <v>32</v>
      </c>
      <c r="B35" s="89">
        <v>0</v>
      </c>
      <c r="C35" s="87"/>
      <c r="D35" s="88">
        <f t="shared" si="3"/>
        <v>0</v>
      </c>
      <c r="E35" s="88">
        <f t="shared" si="4"/>
        <v>0</v>
      </c>
      <c r="F35" s="94">
        <f t="shared" si="5"/>
        <v>0</v>
      </c>
      <c r="G35" s="87">
        <v>0</v>
      </c>
      <c r="H35" s="87">
        <v>0</v>
      </c>
      <c r="I35" s="87"/>
      <c r="J35" s="98"/>
      <c r="K35" s="42"/>
      <c r="P35" s="43"/>
      <c r="Q35" s="43"/>
    </row>
    <row r="36" spans="1:17" ht="30">
      <c r="A36" s="82" t="s">
        <v>73</v>
      </c>
      <c r="B36" s="89">
        <v>0</v>
      </c>
      <c r="C36" s="87">
        <v>0</v>
      </c>
      <c r="D36" s="88">
        <f t="shared" si="3"/>
        <v>0</v>
      </c>
      <c r="E36" s="88">
        <f t="shared" si="4"/>
        <v>0</v>
      </c>
      <c r="F36" s="94">
        <f t="shared" si="5"/>
        <v>0</v>
      </c>
      <c r="G36" s="87">
        <v>0</v>
      </c>
      <c r="H36" s="87">
        <v>0</v>
      </c>
      <c r="I36" s="87">
        <v>0</v>
      </c>
      <c r="J36" s="98"/>
      <c r="K36" s="42"/>
      <c r="P36" s="43"/>
      <c r="Q36" s="43"/>
    </row>
    <row r="37" spans="1:17" ht="30">
      <c r="A37" s="82" t="s">
        <v>74</v>
      </c>
      <c r="B37" s="100">
        <v>0</v>
      </c>
      <c r="C37" s="87"/>
      <c r="D37" s="88">
        <f t="shared" si="3"/>
        <v>0</v>
      </c>
      <c r="E37" s="88">
        <f t="shared" si="4"/>
        <v>0</v>
      </c>
      <c r="F37" s="94">
        <f t="shared" si="5"/>
        <v>0</v>
      </c>
      <c r="G37" s="87">
        <v>0</v>
      </c>
      <c r="H37" s="87">
        <v>0</v>
      </c>
      <c r="I37" s="87"/>
      <c r="J37" s="98"/>
      <c r="K37" s="42"/>
      <c r="P37" s="43"/>
      <c r="Q37" s="43"/>
    </row>
    <row r="38" spans="1:17" ht="30">
      <c r="A38" s="82" t="s">
        <v>75</v>
      </c>
      <c r="B38" s="89">
        <v>0</v>
      </c>
      <c r="C38" s="87"/>
      <c r="D38" s="88">
        <f t="shared" si="3"/>
        <v>0</v>
      </c>
      <c r="E38" s="88">
        <f t="shared" si="4"/>
        <v>0</v>
      </c>
      <c r="F38" s="94">
        <f t="shared" si="5"/>
        <v>0</v>
      </c>
      <c r="G38" s="87">
        <v>0</v>
      </c>
      <c r="H38" s="87">
        <v>0</v>
      </c>
      <c r="I38" s="87"/>
      <c r="J38" s="98"/>
      <c r="K38" s="42"/>
      <c r="P38" s="43"/>
      <c r="Q38" s="43"/>
    </row>
    <row r="39" spans="1:17" ht="30">
      <c r="A39" s="82" t="s">
        <v>36</v>
      </c>
      <c r="B39" s="89">
        <v>0</v>
      </c>
      <c r="C39" s="87"/>
      <c r="D39" s="88">
        <f t="shared" si="3"/>
        <v>0</v>
      </c>
      <c r="E39" s="88">
        <f t="shared" si="4"/>
        <v>0</v>
      </c>
      <c r="F39" s="94">
        <f t="shared" si="5"/>
        <v>0</v>
      </c>
      <c r="G39" s="87">
        <v>0</v>
      </c>
      <c r="H39" s="87">
        <v>0</v>
      </c>
      <c r="I39" s="87"/>
      <c r="J39" s="98"/>
      <c r="K39" s="42"/>
      <c r="P39" s="43"/>
      <c r="Q39" s="43"/>
    </row>
    <row r="40" spans="1:17" ht="30">
      <c r="A40" s="82" t="s">
        <v>76</v>
      </c>
      <c r="B40" s="89">
        <v>4</v>
      </c>
      <c r="C40" s="87">
        <v>4</v>
      </c>
      <c r="D40" s="88">
        <f t="shared" si="3"/>
        <v>50399.99999999998</v>
      </c>
      <c r="E40" s="88">
        <f t="shared" si="4"/>
        <v>50400.5</v>
      </c>
      <c r="F40" s="94">
        <f t="shared" si="5"/>
        <v>100.00099206349206</v>
      </c>
      <c r="G40" s="87">
        <v>201.5999999999999</v>
      </c>
      <c r="H40" s="87">
        <v>0</v>
      </c>
      <c r="I40" s="87">
        <v>2016.02</v>
      </c>
      <c r="J40" s="98"/>
      <c r="K40" s="42"/>
      <c r="P40" s="43"/>
      <c r="Q40" s="43"/>
    </row>
    <row r="41" spans="1:17" ht="16.5">
      <c r="A41" s="82" t="s">
        <v>38</v>
      </c>
      <c r="B41" s="89">
        <v>0</v>
      </c>
      <c r="C41" s="87"/>
      <c r="D41" s="88">
        <f t="shared" si="3"/>
        <v>0</v>
      </c>
      <c r="E41" s="88">
        <f t="shared" si="4"/>
        <v>0</v>
      </c>
      <c r="F41" s="94">
        <f t="shared" si="5"/>
        <v>0</v>
      </c>
      <c r="G41" s="87">
        <v>0</v>
      </c>
      <c r="H41" s="87">
        <v>0</v>
      </c>
      <c r="I41" s="87"/>
      <c r="J41" s="98"/>
      <c r="K41" s="42"/>
      <c r="P41" s="43"/>
      <c r="Q41" s="43"/>
    </row>
    <row r="42" spans="1:17" ht="30">
      <c r="A42" s="84" t="s">
        <v>39</v>
      </c>
      <c r="B42" s="91">
        <v>0</v>
      </c>
      <c r="C42" s="92"/>
      <c r="D42" s="95">
        <f t="shared" si="3"/>
        <v>0</v>
      </c>
      <c r="E42" s="88">
        <f t="shared" si="4"/>
        <v>0</v>
      </c>
      <c r="F42" s="94">
        <f t="shared" si="5"/>
        <v>0</v>
      </c>
      <c r="G42" s="92">
        <v>0</v>
      </c>
      <c r="H42" s="92">
        <v>0</v>
      </c>
      <c r="I42" s="92"/>
      <c r="J42" s="99"/>
      <c r="K42" s="42"/>
      <c r="P42" s="43"/>
      <c r="Q42" s="43"/>
    </row>
    <row r="43" spans="1:17" s="47" customFormat="1" ht="16.5">
      <c r="A43" s="85" t="s">
        <v>47</v>
      </c>
      <c r="B43" s="96">
        <f>SUM(B22:B42)</f>
        <v>4.749700000000001</v>
      </c>
      <c r="C43" s="96">
        <f>SUM(C22:C42)</f>
        <v>4.27</v>
      </c>
      <c r="D43" s="96">
        <f>_xlfn.IFERROR(G43/B43*1000,0)</f>
        <v>49792.61848116721</v>
      </c>
      <c r="E43" s="96">
        <f>_xlfn.IFERROR(I43/C43/$K$1*1000,0)</f>
        <v>50333.02107728337</v>
      </c>
      <c r="F43" s="97">
        <f>_xlfn.IFERROR(E43/$I$2*100,0)</f>
        <v>99.86710531207017</v>
      </c>
      <c r="G43" s="96">
        <f>SUM(G22:G42)</f>
        <v>236.4999999999999</v>
      </c>
      <c r="H43" s="96">
        <f>SUM(H22:H42)</f>
        <v>0</v>
      </c>
      <c r="I43" s="96">
        <f>SUM(I22:I42)</f>
        <v>2149.22</v>
      </c>
      <c r="J43" s="96">
        <f>SUM(J22:J42)</f>
        <v>0</v>
      </c>
      <c r="K43" s="46"/>
      <c r="P43" s="48"/>
      <c r="Q43" s="48"/>
    </row>
    <row r="44" spans="1:17" s="47" customFormat="1" ht="16.5">
      <c r="A44" s="85" t="s">
        <v>48</v>
      </c>
      <c r="B44" s="96">
        <f>B21+B43</f>
        <v>743.8395000000002</v>
      </c>
      <c r="C44" s="96">
        <f>C21+C43</f>
        <v>757.0469999999998</v>
      </c>
      <c r="D44" s="96">
        <f>_xlfn.IFERROR(G44/B44*1000,0)</f>
        <v>46713.32995894947</v>
      </c>
      <c r="E44" s="96">
        <f>_xlfn.IFERROR(I44/C44/$K$1*1000,0)</f>
        <v>50018.01605448541</v>
      </c>
      <c r="F44" s="97">
        <f>_xlfn.IFERROR(E44/$I$2*100,0)</f>
        <v>99.24209534620121</v>
      </c>
      <c r="G44" s="96">
        <f>G21+G43</f>
        <v>34747.22</v>
      </c>
      <c r="H44" s="96">
        <f>H21+H43</f>
        <v>22.999999999999957</v>
      </c>
      <c r="I44" s="96">
        <f>I21+I43</f>
        <v>378659.89</v>
      </c>
      <c r="J44" s="96">
        <f>J21+J43</f>
        <v>669.1</v>
      </c>
      <c r="K44" s="46"/>
      <c r="P44" s="48"/>
      <c r="Q44" s="48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P53"/>
  <sheetViews>
    <sheetView view="pageBreakPreview" zoomScale="60" zoomScalePageLayoutView="0" workbookViewId="0" topLeftCell="A1">
      <pane ySplit="3" topLeftCell="A40" activePane="bottomLeft" state="frozen"/>
      <selection pane="topLeft" activeCell="A1" sqref="A1"/>
      <selection pane="bottomLeft" activeCell="I46" sqref="I46"/>
    </sheetView>
  </sheetViews>
  <sheetFormatPr defaultColWidth="9.140625" defaultRowHeight="15"/>
  <cols>
    <col min="1" max="1" width="30.7109375" style="36" customWidth="1"/>
    <col min="2" max="2" width="18.28125" style="36" customWidth="1"/>
    <col min="3" max="3" width="19.28125" style="53" customWidth="1"/>
    <col min="4" max="4" width="16.8515625" style="50" customWidth="1"/>
    <col min="5" max="5" width="14.140625" style="50" customWidth="1"/>
    <col min="6" max="6" width="17.28125" style="54" customWidth="1"/>
    <col min="7" max="7" width="15.140625" style="36" customWidth="1"/>
    <col min="8" max="8" width="12.8515625" style="36" customWidth="1"/>
    <col min="9" max="9" width="14.7109375" style="36" customWidth="1"/>
    <col min="10" max="10" width="13.140625" style="52" customWidth="1"/>
    <col min="11" max="12" width="16.28125" style="52" customWidth="1"/>
    <col min="13" max="14" width="9.28125" style="38" bestFit="1" customWidth="1"/>
    <col min="15" max="15" width="10.140625" style="38" bestFit="1" customWidth="1"/>
    <col min="16" max="16" width="9.28125" style="38" bestFit="1" customWidth="1"/>
    <col min="17" max="16384" width="9.140625" style="38" customWidth="1"/>
  </cols>
  <sheetData>
    <row r="1" spans="1:11" ht="20.25">
      <c r="A1" s="111" t="s">
        <v>51</v>
      </c>
      <c r="B1" s="111"/>
      <c r="C1" s="111"/>
      <c r="D1" s="111"/>
      <c r="E1" s="111"/>
      <c r="F1" s="111"/>
      <c r="G1" s="111"/>
      <c r="H1" s="111"/>
      <c r="I1" s="111"/>
      <c r="J1" s="37" t="s">
        <v>64</v>
      </c>
      <c r="K1" s="37">
        <f>VLOOKUP(month,месяцы!$A$1:$B$12,2,FALSE)</f>
        <v>10</v>
      </c>
    </row>
    <row r="2" spans="1:11" ht="16.5">
      <c r="A2" s="112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12"/>
      <c r="C2" s="112"/>
      <c r="D2" s="112"/>
      <c r="E2" s="112"/>
      <c r="F2" s="112"/>
      <c r="G2" s="39"/>
      <c r="H2" s="40"/>
      <c r="I2" s="41">
        <v>50400</v>
      </c>
      <c r="J2" s="37">
        <v>2023</v>
      </c>
      <c r="K2" s="37"/>
    </row>
    <row r="3" spans="1:12" ht="104.25" customHeight="1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(октябрь)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5"/>
      <c r="L3" s="35"/>
    </row>
    <row r="4" spans="1:16" ht="16.5">
      <c r="A4" s="77" t="s">
        <v>2</v>
      </c>
      <c r="B4" s="86">
        <v>3</v>
      </c>
      <c r="C4" s="87">
        <v>3</v>
      </c>
      <c r="D4" s="88">
        <f>_xlfn.IFERROR(G4/B4*1000,0)</f>
        <v>39566.666666666686</v>
      </c>
      <c r="E4" s="88">
        <f>_xlfn.IFERROR(I4/C4/$K$1*1000,0)</f>
        <v>49990</v>
      </c>
      <c r="F4" s="94">
        <f>_xlfn.IFERROR(E4/$I$2*100,0)</f>
        <v>99.18650793650794</v>
      </c>
      <c r="G4" s="87">
        <v>118.70000000000005</v>
      </c>
      <c r="H4" s="87">
        <v>0</v>
      </c>
      <c r="I4" s="89">
        <v>1499.7</v>
      </c>
      <c r="J4" s="98"/>
      <c r="K4" s="42"/>
      <c r="L4" s="42"/>
      <c r="O4" s="43"/>
      <c r="P4" s="43"/>
    </row>
    <row r="5" spans="1:16" ht="16.5">
      <c r="A5" s="77" t="s">
        <v>3</v>
      </c>
      <c r="B5" s="86">
        <v>0</v>
      </c>
      <c r="C5" s="87"/>
      <c r="D5" s="88">
        <f aca="true" t="shared" si="0" ref="D5:D20">_xlfn.IFERROR(G5/B5*1000,0)</f>
        <v>0</v>
      </c>
      <c r="E5" s="88">
        <f aca="true" t="shared" si="1" ref="E5:E20">_xlfn.IFERROR(I5/C5/$K$1*1000,0)</f>
        <v>0</v>
      </c>
      <c r="F5" s="94">
        <f aca="true" t="shared" si="2" ref="F5:F20">_xlfn.IFERROR(E5/$I$2*100,0)</f>
        <v>0</v>
      </c>
      <c r="G5" s="87">
        <v>0</v>
      </c>
      <c r="H5" s="87">
        <v>0</v>
      </c>
      <c r="I5" s="89"/>
      <c r="J5" s="98"/>
      <c r="K5" s="42"/>
      <c r="L5" s="42"/>
      <c r="O5" s="43"/>
      <c r="P5" s="43"/>
    </row>
    <row r="6" spans="1:16" ht="16.5">
      <c r="A6" s="77" t="s">
        <v>4</v>
      </c>
      <c r="B6" s="86">
        <v>0.9050000000000011</v>
      </c>
      <c r="C6" s="87">
        <v>0.9905</v>
      </c>
      <c r="D6" s="88">
        <f t="shared" si="0"/>
        <v>50607.73480662972</v>
      </c>
      <c r="E6" s="88">
        <f t="shared" si="1"/>
        <v>50418.98031297324</v>
      </c>
      <c r="F6" s="94">
        <f t="shared" si="2"/>
        <v>100.03765935113738</v>
      </c>
      <c r="G6" s="87">
        <v>45.799999999999955</v>
      </c>
      <c r="H6" s="87">
        <v>0</v>
      </c>
      <c r="I6" s="89">
        <v>499.4</v>
      </c>
      <c r="J6" s="98"/>
      <c r="K6" s="42"/>
      <c r="L6" s="42"/>
      <c r="O6" s="43"/>
      <c r="P6" s="43"/>
    </row>
    <row r="7" spans="1:16" ht="16.5">
      <c r="A7" s="77" t="s">
        <v>6</v>
      </c>
      <c r="B7" s="86">
        <v>0</v>
      </c>
      <c r="C7" s="87"/>
      <c r="D7" s="88">
        <f t="shared" si="0"/>
        <v>0</v>
      </c>
      <c r="E7" s="88">
        <f t="shared" si="1"/>
        <v>0</v>
      </c>
      <c r="F7" s="94">
        <f t="shared" si="2"/>
        <v>0</v>
      </c>
      <c r="G7" s="87">
        <v>0</v>
      </c>
      <c r="H7" s="87">
        <v>0</v>
      </c>
      <c r="I7" s="89"/>
      <c r="J7" s="98"/>
      <c r="K7" s="42"/>
      <c r="L7" s="42"/>
      <c r="O7" s="43"/>
      <c r="P7" s="43"/>
    </row>
    <row r="8" spans="1:16" ht="16.5">
      <c r="A8" s="77" t="s">
        <v>7</v>
      </c>
      <c r="B8" s="89">
        <v>1</v>
      </c>
      <c r="C8" s="87">
        <v>1</v>
      </c>
      <c r="D8" s="88">
        <f t="shared" si="0"/>
        <v>50399.99999999998</v>
      </c>
      <c r="E8" s="88">
        <f t="shared" si="1"/>
        <v>50400</v>
      </c>
      <c r="F8" s="94">
        <f t="shared" si="2"/>
        <v>100</v>
      </c>
      <c r="G8" s="87">
        <v>50.39999999999998</v>
      </c>
      <c r="H8" s="87">
        <v>2.0900000000000007</v>
      </c>
      <c r="I8" s="89">
        <v>504</v>
      </c>
      <c r="J8" s="98">
        <v>9.73</v>
      </c>
      <c r="K8" s="42"/>
      <c r="L8" s="42"/>
      <c r="O8" s="43"/>
      <c r="P8" s="43"/>
    </row>
    <row r="9" spans="1:16" s="44" customFormat="1" ht="16.5">
      <c r="A9" s="77" t="s">
        <v>8</v>
      </c>
      <c r="B9" s="89">
        <v>4</v>
      </c>
      <c r="C9" s="87">
        <v>4.27</v>
      </c>
      <c r="D9" s="88">
        <f t="shared" si="0"/>
        <v>50375</v>
      </c>
      <c r="E9" s="88">
        <f t="shared" si="1"/>
        <v>50398.12646370024</v>
      </c>
      <c r="F9" s="94">
        <f t="shared" si="2"/>
        <v>99.9962826660719</v>
      </c>
      <c r="G9" s="87">
        <v>201.5</v>
      </c>
      <c r="H9" s="87">
        <v>0</v>
      </c>
      <c r="I9" s="89">
        <v>2152</v>
      </c>
      <c r="J9" s="98"/>
      <c r="K9" s="42"/>
      <c r="L9" s="42"/>
      <c r="O9" s="43"/>
      <c r="P9" s="43"/>
    </row>
    <row r="10" spans="1:16" ht="16.5">
      <c r="A10" s="77" t="s">
        <v>9</v>
      </c>
      <c r="B10" s="89">
        <v>0</v>
      </c>
      <c r="C10" s="87"/>
      <c r="D10" s="88">
        <f t="shared" si="0"/>
        <v>0</v>
      </c>
      <c r="E10" s="88">
        <f t="shared" si="1"/>
        <v>0</v>
      </c>
      <c r="F10" s="94">
        <f t="shared" si="2"/>
        <v>0</v>
      </c>
      <c r="G10" s="87">
        <v>0</v>
      </c>
      <c r="H10" s="87">
        <v>0</v>
      </c>
      <c r="I10" s="89"/>
      <c r="J10" s="98"/>
      <c r="K10" s="42"/>
      <c r="L10" s="42"/>
      <c r="O10" s="43"/>
      <c r="P10" s="43"/>
    </row>
    <row r="11" spans="1:16" ht="16.5">
      <c r="A11" s="77" t="s">
        <v>10</v>
      </c>
      <c r="B11" s="89">
        <v>0</v>
      </c>
      <c r="C11" s="87"/>
      <c r="D11" s="88">
        <f t="shared" si="0"/>
        <v>0</v>
      </c>
      <c r="E11" s="88">
        <f t="shared" si="1"/>
        <v>0</v>
      </c>
      <c r="F11" s="94">
        <f t="shared" si="2"/>
        <v>0</v>
      </c>
      <c r="G11" s="87">
        <v>0</v>
      </c>
      <c r="H11" s="87">
        <v>0</v>
      </c>
      <c r="I11" s="89"/>
      <c r="J11" s="98"/>
      <c r="K11" s="42"/>
      <c r="L11" s="42"/>
      <c r="O11" s="43"/>
      <c r="P11" s="43"/>
    </row>
    <row r="12" spans="1:16" s="44" customFormat="1" ht="16.5">
      <c r="A12" s="78" t="s">
        <v>11</v>
      </c>
      <c r="B12" s="90">
        <v>1</v>
      </c>
      <c r="C12" s="87">
        <v>1</v>
      </c>
      <c r="D12" s="88">
        <f t="shared" si="0"/>
        <v>44500</v>
      </c>
      <c r="E12" s="88">
        <f t="shared" si="1"/>
        <v>49810</v>
      </c>
      <c r="F12" s="94">
        <f t="shared" si="2"/>
        <v>98.82936507936509</v>
      </c>
      <c r="G12" s="87">
        <v>44.5</v>
      </c>
      <c r="H12" s="87">
        <v>0</v>
      </c>
      <c r="I12" s="89">
        <v>498.1</v>
      </c>
      <c r="J12" s="98"/>
      <c r="K12" s="42"/>
      <c r="L12" s="42"/>
      <c r="O12" s="43"/>
      <c r="P12" s="43"/>
    </row>
    <row r="13" spans="1:16" s="45" customFormat="1" ht="16.5">
      <c r="A13" s="77" t="s">
        <v>12</v>
      </c>
      <c r="B13" s="89">
        <v>0</v>
      </c>
      <c r="C13" s="87"/>
      <c r="D13" s="88">
        <f t="shared" si="0"/>
        <v>0</v>
      </c>
      <c r="E13" s="88">
        <f t="shared" si="1"/>
        <v>0</v>
      </c>
      <c r="F13" s="94">
        <f t="shared" si="2"/>
        <v>0</v>
      </c>
      <c r="G13" s="87">
        <v>0</v>
      </c>
      <c r="H13" s="87">
        <v>0</v>
      </c>
      <c r="I13" s="89"/>
      <c r="J13" s="98"/>
      <c r="K13" s="42"/>
      <c r="L13" s="42"/>
      <c r="O13" s="43"/>
      <c r="P13" s="43"/>
    </row>
    <row r="14" spans="1:16" s="44" customFormat="1" ht="30">
      <c r="A14" s="78" t="s">
        <v>13</v>
      </c>
      <c r="B14" s="90">
        <v>4</v>
      </c>
      <c r="C14" s="87">
        <v>4</v>
      </c>
      <c r="D14" s="88">
        <f>_xlfn.IFERROR(G14/B14*1000,0)</f>
        <v>50925.000000000015</v>
      </c>
      <c r="E14" s="88">
        <f t="shared" si="1"/>
        <v>50420</v>
      </c>
      <c r="F14" s="94">
        <f t="shared" si="2"/>
        <v>100.03968253968254</v>
      </c>
      <c r="G14" s="87">
        <v>203.70000000000005</v>
      </c>
      <c r="H14" s="87">
        <v>0</v>
      </c>
      <c r="I14" s="89">
        <v>2016.8</v>
      </c>
      <c r="J14" s="98"/>
      <c r="K14" s="42"/>
      <c r="L14" s="42"/>
      <c r="O14" s="43"/>
      <c r="P14" s="43"/>
    </row>
    <row r="15" spans="1:16" s="44" customFormat="1" ht="16.5">
      <c r="A15" s="77" t="s">
        <v>14</v>
      </c>
      <c r="B15" s="89">
        <v>2.900000000000002</v>
      </c>
      <c r="C15" s="87">
        <v>2.9</v>
      </c>
      <c r="D15" s="88">
        <f t="shared" si="0"/>
        <v>25172.41379310343</v>
      </c>
      <c r="E15" s="88">
        <f t="shared" si="1"/>
        <v>47879.31034482759</v>
      </c>
      <c r="F15" s="94">
        <f t="shared" si="2"/>
        <v>94.99863163656266</v>
      </c>
      <c r="G15" s="87">
        <v>73</v>
      </c>
      <c r="H15" s="87">
        <v>0</v>
      </c>
      <c r="I15" s="89">
        <v>1388.5</v>
      </c>
      <c r="J15" s="98"/>
      <c r="K15" s="42"/>
      <c r="L15" s="42"/>
      <c r="O15" s="43"/>
      <c r="P15" s="43"/>
    </row>
    <row r="16" spans="1:16" s="44" customFormat="1" ht="16.5">
      <c r="A16" s="79" t="s">
        <v>67</v>
      </c>
      <c r="B16" s="89">
        <v>0</v>
      </c>
      <c r="C16" s="87"/>
      <c r="D16" s="88">
        <f t="shared" si="0"/>
        <v>0</v>
      </c>
      <c r="E16" s="88">
        <f t="shared" si="1"/>
        <v>0</v>
      </c>
      <c r="F16" s="94">
        <f t="shared" si="2"/>
        <v>0</v>
      </c>
      <c r="G16" s="87">
        <v>0</v>
      </c>
      <c r="H16" s="87">
        <v>0</v>
      </c>
      <c r="I16" s="89"/>
      <c r="J16" s="98"/>
      <c r="K16" s="42"/>
      <c r="L16" s="42"/>
      <c r="O16" s="43"/>
      <c r="P16" s="43"/>
    </row>
    <row r="17" spans="1:16" s="44" customFormat="1" ht="30">
      <c r="A17" s="77" t="s">
        <v>68</v>
      </c>
      <c r="B17" s="89">
        <v>2</v>
      </c>
      <c r="C17" s="87">
        <v>2</v>
      </c>
      <c r="D17" s="88">
        <f t="shared" si="0"/>
        <v>50149.99999999998</v>
      </c>
      <c r="E17" s="88">
        <f t="shared" si="1"/>
        <v>50375</v>
      </c>
      <c r="F17" s="94">
        <f t="shared" si="2"/>
        <v>99.95039682539682</v>
      </c>
      <c r="G17" s="87">
        <v>100.29999999999995</v>
      </c>
      <c r="H17" s="87">
        <v>0</v>
      </c>
      <c r="I17" s="89">
        <v>1007.5</v>
      </c>
      <c r="J17" s="98"/>
      <c r="K17" s="42"/>
      <c r="L17" s="42"/>
      <c r="O17" s="43"/>
      <c r="P17" s="43"/>
    </row>
    <row r="18" spans="1:16" ht="16.5">
      <c r="A18" s="77" t="s">
        <v>16</v>
      </c>
      <c r="B18" s="89">
        <v>5</v>
      </c>
      <c r="C18" s="87">
        <v>5</v>
      </c>
      <c r="D18" s="88">
        <f t="shared" si="0"/>
        <v>50400</v>
      </c>
      <c r="E18" s="88">
        <f t="shared" si="1"/>
        <v>50400</v>
      </c>
      <c r="F18" s="94">
        <f t="shared" si="2"/>
        <v>100</v>
      </c>
      <c r="G18" s="87">
        <v>252</v>
      </c>
      <c r="H18" s="87">
        <v>0</v>
      </c>
      <c r="I18" s="89">
        <v>2520</v>
      </c>
      <c r="J18" s="98"/>
      <c r="K18" s="42"/>
      <c r="L18" s="42"/>
      <c r="O18" s="43"/>
      <c r="P18" s="43"/>
    </row>
    <row r="19" spans="1:16" ht="16.5">
      <c r="A19" s="77" t="s">
        <v>17</v>
      </c>
      <c r="B19" s="89">
        <v>1</v>
      </c>
      <c r="C19" s="87">
        <v>1</v>
      </c>
      <c r="D19" s="88">
        <f t="shared" si="0"/>
        <v>50399.99999999998</v>
      </c>
      <c r="E19" s="88">
        <f t="shared" si="1"/>
        <v>50400</v>
      </c>
      <c r="F19" s="94">
        <f t="shared" si="2"/>
        <v>100</v>
      </c>
      <c r="G19" s="87">
        <v>50.39999999999998</v>
      </c>
      <c r="H19" s="87">
        <v>0</v>
      </c>
      <c r="I19" s="89">
        <v>504</v>
      </c>
      <c r="J19" s="98"/>
      <c r="K19" s="42"/>
      <c r="L19" s="42"/>
      <c r="O19" s="43"/>
      <c r="P19" s="43"/>
    </row>
    <row r="20" spans="1:16" ht="16.5">
      <c r="A20" s="80" t="s">
        <v>69</v>
      </c>
      <c r="B20" s="91">
        <v>0</v>
      </c>
      <c r="C20" s="92"/>
      <c r="D20" s="95">
        <f t="shared" si="0"/>
        <v>0</v>
      </c>
      <c r="E20" s="88">
        <f t="shared" si="1"/>
        <v>0</v>
      </c>
      <c r="F20" s="94">
        <f t="shared" si="2"/>
        <v>0</v>
      </c>
      <c r="G20" s="92">
        <v>0</v>
      </c>
      <c r="H20" s="92">
        <v>0</v>
      </c>
      <c r="I20" s="91"/>
      <c r="J20" s="99"/>
      <c r="K20" s="42"/>
      <c r="L20" s="42"/>
      <c r="O20" s="43"/>
      <c r="P20" s="43"/>
    </row>
    <row r="21" spans="1:16" s="47" customFormat="1" ht="16.5">
      <c r="A21" s="81" t="s">
        <v>46</v>
      </c>
      <c r="B21" s="96">
        <f>SUM(B4:B20)</f>
        <v>24.805000000000003</v>
      </c>
      <c r="C21" s="96">
        <f>SUM(C4:C20)</f>
        <v>25.1605</v>
      </c>
      <c r="D21" s="96">
        <f>_xlfn.IFERROR(G21/B21*1000,0)</f>
        <v>45970.57044950615</v>
      </c>
      <c r="E21" s="96">
        <f>_xlfn.IFERROR(I21/C21/$K$1*1000,0)</f>
        <v>50038.75121718567</v>
      </c>
      <c r="F21" s="97">
        <f>_xlfn.IFERROR(E21/$I$2*100,0)</f>
        <v>99.28323654203507</v>
      </c>
      <c r="G21" s="96">
        <f>SUM(G4:G20)</f>
        <v>1140.3000000000002</v>
      </c>
      <c r="H21" s="96">
        <f>SUM(H4:H20)</f>
        <v>2.0900000000000007</v>
      </c>
      <c r="I21" s="96">
        <f>SUM(I4:I20)</f>
        <v>12590</v>
      </c>
      <c r="J21" s="96">
        <f>SUM(J4:J20)</f>
        <v>9.73</v>
      </c>
      <c r="K21" s="46"/>
      <c r="L21" s="46"/>
      <c r="O21" s="48"/>
      <c r="P21" s="48"/>
    </row>
    <row r="22" spans="1:16" ht="30">
      <c r="A22" s="82" t="s">
        <v>19</v>
      </c>
      <c r="B22" s="89">
        <v>10.400000000000006</v>
      </c>
      <c r="C22" s="87">
        <v>23.72</v>
      </c>
      <c r="D22" s="88">
        <f aca="true" t="shared" si="3" ref="D22:D42">_xlfn.IFERROR(G22/B22*1000,0)</f>
        <v>50394.230769230606</v>
      </c>
      <c r="E22" s="88">
        <f aca="true" t="shared" si="4" ref="E22:E42">_xlfn.IFERROR(I22/C22/$K$1*1000,0)</f>
        <v>50399.66273187184</v>
      </c>
      <c r="F22" s="94">
        <f aca="true" t="shared" si="5" ref="F22:F42">_xlfn.IFERROR(E22/$I$2*100,0)</f>
        <v>99.99933081720603</v>
      </c>
      <c r="G22" s="87">
        <v>524.0999999999985</v>
      </c>
      <c r="H22" s="87">
        <v>0</v>
      </c>
      <c r="I22" s="87">
        <v>11954.8</v>
      </c>
      <c r="J22" s="98">
        <v>2.7</v>
      </c>
      <c r="K22" s="42"/>
      <c r="L22" s="42"/>
      <c r="O22" s="43"/>
      <c r="P22" s="43"/>
    </row>
    <row r="23" spans="1:16" ht="30">
      <c r="A23" s="82" t="s">
        <v>70</v>
      </c>
      <c r="B23" s="89">
        <v>11.299999999999997</v>
      </c>
      <c r="C23" s="87">
        <v>9.5</v>
      </c>
      <c r="D23" s="88">
        <f t="shared" si="3"/>
        <v>43522.123893805336</v>
      </c>
      <c r="E23" s="88">
        <f t="shared" si="4"/>
        <v>49582.1052631579</v>
      </c>
      <c r="F23" s="94">
        <f t="shared" si="5"/>
        <v>98.37719298245615</v>
      </c>
      <c r="G23" s="87">
        <v>491.8000000000002</v>
      </c>
      <c r="H23" s="87">
        <v>0</v>
      </c>
      <c r="I23" s="87">
        <v>4710.3</v>
      </c>
      <c r="J23" s="98">
        <v>0.3</v>
      </c>
      <c r="K23" s="42"/>
      <c r="L23" s="42"/>
      <c r="O23" s="43"/>
      <c r="P23" s="43"/>
    </row>
    <row r="24" spans="1:16" ht="30">
      <c r="A24" s="82" t="s">
        <v>21</v>
      </c>
      <c r="B24" s="89">
        <v>24.650000000000006</v>
      </c>
      <c r="C24" s="87">
        <v>24.2</v>
      </c>
      <c r="D24" s="88">
        <f t="shared" si="3"/>
        <v>49845.8417849898</v>
      </c>
      <c r="E24" s="88">
        <f t="shared" si="4"/>
        <v>50342.561983471074</v>
      </c>
      <c r="F24" s="94">
        <f t="shared" si="5"/>
        <v>99.88603568149023</v>
      </c>
      <c r="G24" s="87">
        <v>1228.699999999999</v>
      </c>
      <c r="H24" s="87">
        <v>0</v>
      </c>
      <c r="I24" s="87">
        <v>12182.9</v>
      </c>
      <c r="J24" s="98"/>
      <c r="K24" s="42"/>
      <c r="L24" s="42"/>
      <c r="O24" s="43"/>
      <c r="P24" s="43"/>
    </row>
    <row r="25" spans="1:16" ht="30">
      <c r="A25" s="82" t="s">
        <v>22</v>
      </c>
      <c r="B25" s="89">
        <v>29.160000000000025</v>
      </c>
      <c r="C25" s="87">
        <v>34.38</v>
      </c>
      <c r="D25" s="88">
        <f t="shared" si="3"/>
        <v>39079.21810699589</v>
      </c>
      <c r="E25" s="88">
        <f t="shared" si="4"/>
        <v>49439.79057591623</v>
      </c>
      <c r="F25" s="94">
        <f t="shared" si="5"/>
        <v>98.09482257126237</v>
      </c>
      <c r="G25" s="87">
        <v>1139.550000000001</v>
      </c>
      <c r="H25" s="87">
        <v>0</v>
      </c>
      <c r="I25" s="87">
        <v>16997.4</v>
      </c>
      <c r="J25" s="98">
        <v>1.6</v>
      </c>
      <c r="K25" s="42"/>
      <c r="L25" s="42"/>
      <c r="O25" s="43"/>
      <c r="P25" s="43"/>
    </row>
    <row r="26" spans="1:16" ht="30">
      <c r="A26" s="82" t="s">
        <v>23</v>
      </c>
      <c r="B26" s="89">
        <v>8.602999999999994</v>
      </c>
      <c r="C26" s="87">
        <v>8.36</v>
      </c>
      <c r="D26" s="88">
        <f t="shared" si="3"/>
        <v>50958.967801929604</v>
      </c>
      <c r="E26" s="88">
        <f t="shared" si="4"/>
        <v>50464.11483253589</v>
      </c>
      <c r="F26" s="94">
        <f t="shared" si="5"/>
        <v>100.12721196931724</v>
      </c>
      <c r="G26" s="87">
        <v>438.4000000000001</v>
      </c>
      <c r="H26" s="87">
        <v>0</v>
      </c>
      <c r="I26" s="87">
        <v>4218.8</v>
      </c>
      <c r="J26" s="98"/>
      <c r="K26" s="42"/>
      <c r="L26" s="42"/>
      <c r="O26" s="43"/>
      <c r="P26" s="43"/>
    </row>
    <row r="27" spans="1:16" ht="16.5">
      <c r="A27" s="82" t="s">
        <v>24</v>
      </c>
      <c r="B27" s="89">
        <v>33.900000000000034</v>
      </c>
      <c r="C27" s="87">
        <v>31.2</v>
      </c>
      <c r="D27" s="88">
        <f t="shared" si="3"/>
        <v>50399.999999999935</v>
      </c>
      <c r="E27" s="88">
        <f t="shared" si="4"/>
        <v>50400</v>
      </c>
      <c r="F27" s="94">
        <f t="shared" si="5"/>
        <v>100</v>
      </c>
      <c r="G27" s="87">
        <v>1708.5599999999995</v>
      </c>
      <c r="H27" s="87">
        <v>1.0999999999999943</v>
      </c>
      <c r="I27" s="87">
        <v>15724.8</v>
      </c>
      <c r="J27" s="98">
        <v>39.3</v>
      </c>
      <c r="K27" s="42"/>
      <c r="L27" s="42"/>
      <c r="O27" s="43"/>
      <c r="P27" s="43"/>
    </row>
    <row r="28" spans="1:16" ht="30">
      <c r="A28" s="82" t="s">
        <v>71</v>
      </c>
      <c r="B28" s="100">
        <v>0</v>
      </c>
      <c r="C28" s="87"/>
      <c r="D28" s="88">
        <f t="shared" si="3"/>
        <v>0</v>
      </c>
      <c r="E28" s="88">
        <f t="shared" si="4"/>
        <v>0</v>
      </c>
      <c r="F28" s="94">
        <f t="shared" si="5"/>
        <v>0</v>
      </c>
      <c r="G28" s="87">
        <v>0</v>
      </c>
      <c r="H28" s="87">
        <v>0</v>
      </c>
      <c r="I28" s="87"/>
      <c r="J28" s="98"/>
      <c r="K28" s="42"/>
      <c r="L28" s="42"/>
      <c r="O28" s="43"/>
      <c r="P28" s="43"/>
    </row>
    <row r="29" spans="1:16" ht="16.5">
      <c r="A29" s="82" t="s">
        <v>26</v>
      </c>
      <c r="B29" s="100">
        <v>0</v>
      </c>
      <c r="C29" s="87">
        <v>0</v>
      </c>
      <c r="D29" s="88">
        <f t="shared" si="3"/>
        <v>0</v>
      </c>
      <c r="E29" s="88">
        <f t="shared" si="4"/>
        <v>0</v>
      </c>
      <c r="F29" s="94">
        <f t="shared" si="5"/>
        <v>0</v>
      </c>
      <c r="G29" s="87">
        <v>0</v>
      </c>
      <c r="H29" s="87">
        <v>0</v>
      </c>
      <c r="I29" s="87">
        <v>0</v>
      </c>
      <c r="J29" s="98">
        <v>0</v>
      </c>
      <c r="K29" s="42"/>
      <c r="L29" s="42"/>
      <c r="O29" s="43"/>
      <c r="P29" s="43"/>
    </row>
    <row r="30" spans="1:16" ht="16.5">
      <c r="A30" s="82" t="s">
        <v>27</v>
      </c>
      <c r="B30" s="89">
        <v>29.400000000000006</v>
      </c>
      <c r="C30" s="87">
        <v>28.5</v>
      </c>
      <c r="D30" s="88">
        <f t="shared" si="3"/>
        <v>45561.22448979591</v>
      </c>
      <c r="E30" s="88">
        <f t="shared" si="4"/>
        <v>49913.964912280695</v>
      </c>
      <c r="F30" s="94">
        <f t="shared" si="5"/>
        <v>99.0356446672236</v>
      </c>
      <c r="G30" s="87">
        <v>1339.5</v>
      </c>
      <c r="H30" s="87">
        <v>2.1400000000000006</v>
      </c>
      <c r="I30" s="87">
        <v>14225.48</v>
      </c>
      <c r="J30" s="98">
        <v>43.32</v>
      </c>
      <c r="K30" s="42"/>
      <c r="L30" s="42"/>
      <c r="O30" s="43"/>
      <c r="P30" s="43"/>
    </row>
    <row r="31" spans="1:16" ht="16.5">
      <c r="A31" s="83" t="s">
        <v>28</v>
      </c>
      <c r="B31" s="100">
        <v>15</v>
      </c>
      <c r="C31" s="87">
        <v>15</v>
      </c>
      <c r="D31" s="88">
        <f t="shared" si="3"/>
        <v>48906.666666666686</v>
      </c>
      <c r="E31" s="88">
        <f t="shared" si="4"/>
        <v>50250.66666666667</v>
      </c>
      <c r="F31" s="94">
        <f t="shared" si="5"/>
        <v>99.70370370370372</v>
      </c>
      <c r="G31" s="87">
        <v>733.6000000000004</v>
      </c>
      <c r="H31" s="87">
        <v>0</v>
      </c>
      <c r="I31" s="87">
        <v>7537.6</v>
      </c>
      <c r="J31" s="98"/>
      <c r="K31" s="42"/>
      <c r="L31" s="42"/>
      <c r="O31" s="43"/>
      <c r="P31" s="43"/>
    </row>
    <row r="32" spans="1:16" ht="16.5">
      <c r="A32" s="82" t="s">
        <v>29</v>
      </c>
      <c r="B32" s="100">
        <v>27.400000000000006</v>
      </c>
      <c r="C32" s="87">
        <v>27.4</v>
      </c>
      <c r="D32" s="88">
        <f t="shared" si="3"/>
        <v>40343.06569343064</v>
      </c>
      <c r="E32" s="88">
        <f t="shared" si="4"/>
        <v>49394.525547445264</v>
      </c>
      <c r="F32" s="94">
        <f t="shared" si="5"/>
        <v>98.00501100683584</v>
      </c>
      <c r="G32" s="87">
        <v>1105.3999999999996</v>
      </c>
      <c r="H32" s="87">
        <v>47.09999999999991</v>
      </c>
      <c r="I32" s="87">
        <v>13534.1</v>
      </c>
      <c r="J32" s="98">
        <v>591.8</v>
      </c>
      <c r="K32" s="42"/>
      <c r="L32" s="42"/>
      <c r="O32" s="43"/>
      <c r="P32" s="43"/>
    </row>
    <row r="33" spans="1:16" ht="30">
      <c r="A33" s="82" t="s">
        <v>30</v>
      </c>
      <c r="B33" s="100">
        <v>16.69999999999999</v>
      </c>
      <c r="C33" s="87">
        <v>16.529</v>
      </c>
      <c r="D33" s="88">
        <f t="shared" si="3"/>
        <v>46227.54491017972</v>
      </c>
      <c r="E33" s="88">
        <f t="shared" si="4"/>
        <v>49986.08506261722</v>
      </c>
      <c r="F33" s="94">
        <f t="shared" si="5"/>
        <v>99.17874020360559</v>
      </c>
      <c r="G33" s="87">
        <v>772.0000000000009</v>
      </c>
      <c r="H33" s="87">
        <v>0</v>
      </c>
      <c r="I33" s="87">
        <v>8262.2</v>
      </c>
      <c r="J33" s="98"/>
      <c r="K33" s="42"/>
      <c r="L33" s="42"/>
      <c r="O33" s="43"/>
      <c r="P33" s="43"/>
    </row>
    <row r="34" spans="1:16" ht="30">
      <c r="A34" s="82" t="s">
        <v>72</v>
      </c>
      <c r="B34" s="89">
        <v>10.799999999999997</v>
      </c>
      <c r="C34" s="87">
        <v>9.9</v>
      </c>
      <c r="D34" s="88">
        <f t="shared" si="3"/>
        <v>49138.88888888888</v>
      </c>
      <c r="E34" s="88">
        <f t="shared" si="4"/>
        <v>50464.64646464647</v>
      </c>
      <c r="F34" s="94">
        <f t="shared" si="5"/>
        <v>100.12826679493347</v>
      </c>
      <c r="G34" s="87">
        <v>530.6999999999998</v>
      </c>
      <c r="H34" s="87">
        <v>0</v>
      </c>
      <c r="I34" s="87">
        <v>4996</v>
      </c>
      <c r="J34" s="98"/>
      <c r="K34" s="42"/>
      <c r="L34" s="42"/>
      <c r="O34" s="43"/>
      <c r="P34" s="43"/>
    </row>
    <row r="35" spans="1:16" ht="16.5">
      <c r="A35" s="82" t="s">
        <v>32</v>
      </c>
      <c r="B35" s="89">
        <v>33.19999999999999</v>
      </c>
      <c r="C35" s="87">
        <v>33.2</v>
      </c>
      <c r="D35" s="88">
        <f t="shared" si="3"/>
        <v>50445.783132530116</v>
      </c>
      <c r="E35" s="88">
        <f t="shared" si="4"/>
        <v>50402.40963855421</v>
      </c>
      <c r="F35" s="94">
        <f t="shared" si="5"/>
        <v>100.0047810288774</v>
      </c>
      <c r="G35" s="87">
        <v>1674.7999999999993</v>
      </c>
      <c r="H35" s="87">
        <v>1.700000000000001</v>
      </c>
      <c r="I35" s="87">
        <v>16733.6</v>
      </c>
      <c r="J35" s="98">
        <v>17.6</v>
      </c>
      <c r="K35" s="42"/>
      <c r="L35" s="42"/>
      <c r="O35" s="43"/>
      <c r="P35" s="43"/>
    </row>
    <row r="36" spans="1:16" ht="30">
      <c r="A36" s="82" t="s">
        <v>73</v>
      </c>
      <c r="B36" s="89">
        <v>0</v>
      </c>
      <c r="C36" s="87">
        <v>0</v>
      </c>
      <c r="D36" s="88">
        <f t="shared" si="3"/>
        <v>0</v>
      </c>
      <c r="E36" s="88">
        <f t="shared" si="4"/>
        <v>0</v>
      </c>
      <c r="F36" s="94">
        <f t="shared" si="5"/>
        <v>0</v>
      </c>
      <c r="G36" s="87">
        <v>0</v>
      </c>
      <c r="H36" s="87">
        <v>0</v>
      </c>
      <c r="I36" s="87">
        <v>0</v>
      </c>
      <c r="J36" s="98"/>
      <c r="K36" s="42"/>
      <c r="L36" s="42"/>
      <c r="O36" s="43"/>
      <c r="P36" s="43"/>
    </row>
    <row r="37" spans="1:16" ht="30">
      <c r="A37" s="82" t="s">
        <v>74</v>
      </c>
      <c r="B37" s="93">
        <v>27</v>
      </c>
      <c r="C37" s="87">
        <v>27.9</v>
      </c>
      <c r="D37" s="88">
        <f t="shared" si="3"/>
        <v>50400.000000000044</v>
      </c>
      <c r="E37" s="88">
        <f t="shared" si="4"/>
        <v>50400.00000000001</v>
      </c>
      <c r="F37" s="94">
        <f t="shared" si="5"/>
        <v>100.00000000000003</v>
      </c>
      <c r="G37" s="87">
        <v>1360.800000000001</v>
      </c>
      <c r="H37" s="87">
        <v>0</v>
      </c>
      <c r="I37" s="87">
        <v>14061.6</v>
      </c>
      <c r="J37" s="89"/>
      <c r="K37" s="57"/>
      <c r="L37" s="42"/>
      <c r="O37" s="43"/>
      <c r="P37" s="43"/>
    </row>
    <row r="38" spans="1:16" ht="30">
      <c r="A38" s="82" t="s">
        <v>75</v>
      </c>
      <c r="B38" s="89">
        <v>0</v>
      </c>
      <c r="C38" s="87"/>
      <c r="D38" s="88">
        <f t="shared" si="3"/>
        <v>0</v>
      </c>
      <c r="E38" s="88">
        <f t="shared" si="4"/>
        <v>0</v>
      </c>
      <c r="F38" s="94">
        <f t="shared" si="5"/>
        <v>0</v>
      </c>
      <c r="G38" s="87">
        <v>0</v>
      </c>
      <c r="H38" s="87">
        <v>0</v>
      </c>
      <c r="I38" s="87"/>
      <c r="J38" s="98"/>
      <c r="K38" s="42"/>
      <c r="L38" s="42"/>
      <c r="O38" s="43"/>
      <c r="P38" s="43"/>
    </row>
    <row r="39" spans="1:16" ht="30">
      <c r="A39" s="82" t="s">
        <v>36</v>
      </c>
      <c r="B39" s="89">
        <v>18.700000000000017</v>
      </c>
      <c r="C39" s="87">
        <v>18.7</v>
      </c>
      <c r="D39" s="88">
        <f t="shared" si="3"/>
        <v>60721.92513368979</v>
      </c>
      <c r="E39" s="88">
        <f t="shared" si="4"/>
        <v>51533.689839572195</v>
      </c>
      <c r="F39" s="94">
        <f t="shared" si="5"/>
        <v>102.24938460232578</v>
      </c>
      <c r="G39" s="87">
        <v>1135.5</v>
      </c>
      <c r="H39" s="87">
        <v>0</v>
      </c>
      <c r="I39" s="87">
        <v>9636.8</v>
      </c>
      <c r="J39" s="98"/>
      <c r="K39" s="42"/>
      <c r="L39" s="42"/>
      <c r="O39" s="43"/>
      <c r="P39" s="43"/>
    </row>
    <row r="40" spans="1:16" ht="30">
      <c r="A40" s="82" t="s">
        <v>76</v>
      </c>
      <c r="B40" s="89">
        <v>9.5</v>
      </c>
      <c r="C40" s="87">
        <v>8.6</v>
      </c>
      <c r="D40" s="88">
        <f t="shared" si="3"/>
        <v>47747.36842105262</v>
      </c>
      <c r="E40" s="88">
        <f t="shared" si="4"/>
        <v>50107.03488372094</v>
      </c>
      <c r="F40" s="94">
        <f t="shared" si="5"/>
        <v>99.41872000738282</v>
      </c>
      <c r="G40" s="87">
        <v>453.5999999999999</v>
      </c>
      <c r="H40" s="87">
        <v>0</v>
      </c>
      <c r="I40" s="87">
        <v>4309.205</v>
      </c>
      <c r="J40" s="98"/>
      <c r="K40" s="42"/>
      <c r="L40" s="42"/>
      <c r="O40" s="43"/>
      <c r="P40" s="43"/>
    </row>
    <row r="41" spans="1:16" ht="16.5">
      <c r="A41" s="82" t="s">
        <v>38</v>
      </c>
      <c r="B41" s="89">
        <v>27.400000000000006</v>
      </c>
      <c r="C41" s="87">
        <v>27.4</v>
      </c>
      <c r="D41" s="88">
        <f t="shared" si="3"/>
        <v>50400.00000000003</v>
      </c>
      <c r="E41" s="88">
        <f t="shared" si="4"/>
        <v>50400.00000000001</v>
      </c>
      <c r="F41" s="94">
        <f t="shared" si="5"/>
        <v>100.00000000000003</v>
      </c>
      <c r="G41" s="87">
        <v>1380.960000000001</v>
      </c>
      <c r="H41" s="87">
        <v>0</v>
      </c>
      <c r="I41" s="87">
        <v>13809.6</v>
      </c>
      <c r="J41" s="98"/>
      <c r="K41" s="42"/>
      <c r="L41" s="42"/>
      <c r="O41" s="43"/>
      <c r="P41" s="43"/>
    </row>
    <row r="42" spans="1:16" ht="30">
      <c r="A42" s="84" t="s">
        <v>39</v>
      </c>
      <c r="B42" s="91">
        <v>31.220000000000027</v>
      </c>
      <c r="C42" s="92">
        <v>30.41</v>
      </c>
      <c r="D42" s="95">
        <f t="shared" si="3"/>
        <v>50400.384368994186</v>
      </c>
      <c r="E42" s="88">
        <f t="shared" si="4"/>
        <v>50399.86846432095</v>
      </c>
      <c r="F42" s="94">
        <f t="shared" si="5"/>
        <v>99.99973901650982</v>
      </c>
      <c r="G42" s="92">
        <v>1573.5</v>
      </c>
      <c r="H42" s="92">
        <v>0</v>
      </c>
      <c r="I42" s="92">
        <v>15326.6</v>
      </c>
      <c r="J42" s="99">
        <v>259.2</v>
      </c>
      <c r="K42" s="42"/>
      <c r="L42" s="42"/>
      <c r="O42" s="43"/>
      <c r="P42" s="43"/>
    </row>
    <row r="43" spans="1:16" s="62" customFormat="1" ht="16.5">
      <c r="A43" s="85" t="s">
        <v>47</v>
      </c>
      <c r="B43" s="96">
        <f>SUM(B22:B42)</f>
        <v>364.3330000000001</v>
      </c>
      <c r="C43" s="96">
        <f>SUM(C22:C42)</f>
        <v>374.899</v>
      </c>
      <c r="D43" s="96">
        <f>_xlfn.IFERROR(G43/B43*1000,0)</f>
        <v>48284.04234587588</v>
      </c>
      <c r="E43" s="96">
        <f>_xlfn.IFERROR(I43/C43/$K$1*1000,0)</f>
        <v>50205.998148834755</v>
      </c>
      <c r="F43" s="97">
        <f>_xlfn.IFERROR(E43/$I$2*100,0)</f>
        <v>99.61507569213245</v>
      </c>
      <c r="G43" s="96">
        <f>SUM(G22:G42)</f>
        <v>17591.47</v>
      </c>
      <c r="H43" s="96">
        <f>SUM(H22:H42)</f>
        <v>52.03999999999991</v>
      </c>
      <c r="I43" s="96">
        <f>SUM(I22:I42)</f>
        <v>188221.785</v>
      </c>
      <c r="J43" s="96">
        <f>SUM(J22:J42)</f>
        <v>955.8199999999999</v>
      </c>
      <c r="K43" s="61"/>
      <c r="L43" s="61"/>
      <c r="O43" s="63"/>
      <c r="P43" s="63"/>
    </row>
    <row r="44" spans="1:11" s="56" customFormat="1" ht="16.5">
      <c r="A44" s="101" t="s">
        <v>77</v>
      </c>
      <c r="B44" s="87">
        <v>4</v>
      </c>
      <c r="C44" s="87">
        <v>4.9</v>
      </c>
      <c r="D44" s="87">
        <f>_xlfn.IFERROR(G44/B44*1000,0)</f>
        <v>70000</v>
      </c>
      <c r="E44" s="87">
        <f>_xlfn.IFERROR(I44/C44/$K$1*1000,0)</f>
        <v>56091.83673469387</v>
      </c>
      <c r="F44" s="102">
        <f>_xlfn.IFERROR(E44/$I$2*100,0)</f>
        <v>111.29332685455134</v>
      </c>
      <c r="G44" s="87">
        <v>280</v>
      </c>
      <c r="H44" s="87">
        <v>0</v>
      </c>
      <c r="I44" s="87">
        <v>2748.5</v>
      </c>
      <c r="J44" s="87"/>
      <c r="K44" s="55"/>
    </row>
    <row r="45" spans="1:16" s="62" customFormat="1" ht="16.5">
      <c r="A45" s="85" t="s">
        <v>48</v>
      </c>
      <c r="B45" s="96">
        <f>B21+B43+B44</f>
        <v>393.1380000000001</v>
      </c>
      <c r="C45" s="96">
        <f>C21+C43+C44</f>
        <v>404.9595</v>
      </c>
      <c r="D45" s="96">
        <f>_xlfn.IFERROR(G45/B45*1000,0)</f>
        <v>48359.024057710005</v>
      </c>
      <c r="E45" s="96">
        <f>_xlfn.IFERROR(I45/C45/$K$1*1000,0)</f>
        <v>50266.8254479769</v>
      </c>
      <c r="F45" s="97">
        <f>_xlfn.IFERROR(E45/$I$2*100,0)</f>
        <v>99.73576477773194</v>
      </c>
      <c r="G45" s="96">
        <f>G21+G43+G44</f>
        <v>19011.77</v>
      </c>
      <c r="H45" s="96">
        <f>H21+H43+H44</f>
        <v>54.12999999999991</v>
      </c>
      <c r="I45" s="96">
        <f>I21+I43+I44</f>
        <v>203560.285</v>
      </c>
      <c r="J45" s="96">
        <f>J21+J43+J44</f>
        <v>965.55</v>
      </c>
      <c r="K45" s="61"/>
      <c r="L45" s="61"/>
      <c r="O45" s="63"/>
      <c r="P45" s="63"/>
    </row>
    <row r="46" spans="1:16" ht="33">
      <c r="A46" s="64" t="s">
        <v>52</v>
      </c>
      <c r="B46" s="64">
        <v>56.5</v>
      </c>
      <c r="C46" s="65">
        <v>59.199999999999996</v>
      </c>
      <c r="D46" s="66">
        <f>_xlfn.IFERROR(G46/B46*1000,0)</f>
        <v>57738.05309734521</v>
      </c>
      <c r="E46" s="66">
        <f>_xlfn.IFERROR(I46/C46/$K$1*1000,0)</f>
        <v>49564.695945945954</v>
      </c>
      <c r="F46" s="67">
        <f>_xlfn.IFERROR(E46/$I$2*100,0)</f>
        <v>98.3426506864007</v>
      </c>
      <c r="G46" s="64">
        <v>3262.2000000000044</v>
      </c>
      <c r="H46" s="64"/>
      <c r="I46" s="64">
        <v>29342.300000000003</v>
      </c>
      <c r="J46" s="68"/>
      <c r="K46" s="69"/>
      <c r="O46" s="43"/>
      <c r="P46" s="43"/>
    </row>
    <row r="47" spans="2:16" ht="17.25" thickBot="1">
      <c r="B47" s="50"/>
      <c r="C47" s="50"/>
      <c r="F47" s="50"/>
      <c r="G47" s="50"/>
      <c r="H47" s="50"/>
      <c r="I47" s="50"/>
      <c r="J47" s="50"/>
      <c r="K47" s="70"/>
      <c r="O47" s="43"/>
      <c r="P47" s="43"/>
    </row>
    <row r="48" spans="1:11" ht="33.75" thickBot="1">
      <c r="A48" s="71" t="s">
        <v>53</v>
      </c>
      <c r="B48" s="72">
        <f>B45+B46</f>
        <v>449.6380000000001</v>
      </c>
      <c r="C48" s="72">
        <f>C45+C46</f>
        <v>464.1595</v>
      </c>
      <c r="D48" s="73">
        <f>_xlfn.IFERROR(G48/B48*1000,0)</f>
        <v>49537.56132711203</v>
      </c>
      <c r="E48" s="73">
        <f>_xlfn.IFERROR(I48/C48/$K$1*1000,0)</f>
        <v>50177.27419130709</v>
      </c>
      <c r="F48" s="74">
        <f>E48/$I$2*100</f>
        <v>99.5580837129109</v>
      </c>
      <c r="G48" s="72">
        <f>G45+G46</f>
        <v>22273.970000000005</v>
      </c>
      <c r="H48" s="72">
        <f>H45+H46</f>
        <v>54.12999999999991</v>
      </c>
      <c r="I48" s="72">
        <f>I45+I46</f>
        <v>232902.58500000002</v>
      </c>
      <c r="J48" s="72">
        <f>J45+J46</f>
        <v>965.55</v>
      </c>
      <c r="K48" s="75"/>
    </row>
    <row r="53" ht="16.5">
      <c r="B53" s="50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P36"/>
  <sheetViews>
    <sheetView tabSelected="1" workbookViewId="0" topLeftCell="A1">
      <pane ySplit="3" topLeftCell="A33" activePane="bottomLeft" state="frozen"/>
      <selection pane="topLeft" activeCell="A1" sqref="A1"/>
      <selection pane="bottomLeft" activeCell="H39" sqref="H39"/>
    </sheetView>
  </sheetViews>
  <sheetFormatPr defaultColWidth="16.421875" defaultRowHeight="15"/>
  <cols>
    <col min="1" max="1" width="32.00390625" style="36" customWidth="1"/>
    <col min="2" max="2" width="18.421875" style="36" customWidth="1"/>
    <col min="3" max="3" width="18.57421875" style="53" customWidth="1"/>
    <col min="4" max="4" width="18.140625" style="36" customWidth="1"/>
    <col min="5" max="5" width="13.28125" style="50" customWidth="1"/>
    <col min="6" max="6" width="16.8515625" style="54" customWidth="1"/>
    <col min="7" max="7" width="11.28125" style="36" customWidth="1"/>
    <col min="8" max="8" width="13.7109375" style="36" customWidth="1"/>
    <col min="9" max="9" width="14.7109375" style="36" customWidth="1"/>
    <col min="10" max="10" width="13.00390625" style="52" customWidth="1"/>
    <col min="11" max="11" width="11.140625" style="52" customWidth="1"/>
    <col min="12" max="12" width="16.140625" style="38" customWidth="1"/>
    <col min="13" max="16" width="11.140625" style="38" customWidth="1"/>
    <col min="17" max="16384" width="16.421875" style="38" customWidth="1"/>
  </cols>
  <sheetData>
    <row r="1" spans="1:11" ht="20.25">
      <c r="A1" s="111" t="s">
        <v>54</v>
      </c>
      <c r="B1" s="111"/>
      <c r="C1" s="111"/>
      <c r="D1" s="111"/>
      <c r="E1" s="111"/>
      <c r="F1" s="111"/>
      <c r="G1" s="111"/>
      <c r="H1" s="111"/>
      <c r="I1" s="111"/>
      <c r="J1" s="37" t="s">
        <v>64</v>
      </c>
      <c r="K1" s="37">
        <f>VLOOKUP(month,месяцы!$A$1:$B$12,2,FALSE)</f>
        <v>10</v>
      </c>
    </row>
    <row r="2" spans="1:16" ht="16.5">
      <c r="A2" s="112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12"/>
      <c r="C2" s="112"/>
      <c r="D2" s="112"/>
      <c r="E2" s="112"/>
      <c r="F2" s="112"/>
      <c r="G2" s="39"/>
      <c r="H2" s="40"/>
      <c r="I2" s="41">
        <v>50400</v>
      </c>
      <c r="J2" s="37">
        <v>2023</v>
      </c>
      <c r="K2" s="37"/>
      <c r="L2" s="52"/>
      <c r="M2" s="52"/>
      <c r="N2" s="52"/>
      <c r="O2" s="52"/>
      <c r="P2" s="52"/>
    </row>
    <row r="3" spans="1:16" ht="105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(октябрь)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5"/>
      <c r="L3" s="35"/>
      <c r="M3" s="35"/>
      <c r="N3" s="35"/>
      <c r="O3" s="35"/>
      <c r="P3" s="35"/>
    </row>
    <row r="4" spans="1:16" ht="16.5">
      <c r="A4" s="77" t="s">
        <v>2</v>
      </c>
      <c r="B4" s="86">
        <v>0</v>
      </c>
      <c r="C4" s="87"/>
      <c r="D4" s="88">
        <f>_xlfn.IFERROR(G4/B4*1000,0)</f>
        <v>0</v>
      </c>
      <c r="E4" s="88">
        <f>_xlfn.IFERROR(I4/C4/$K$1*1000,0)</f>
        <v>0</v>
      </c>
      <c r="F4" s="94">
        <f>_xlfn.IFERROR(E4/$I$2*100,0)</f>
        <v>0</v>
      </c>
      <c r="G4" s="87">
        <v>0</v>
      </c>
      <c r="H4" s="87">
        <v>0</v>
      </c>
      <c r="I4" s="89"/>
      <c r="J4" s="98"/>
      <c r="K4" s="42"/>
      <c r="L4" s="42"/>
      <c r="M4" s="42"/>
      <c r="N4" s="42"/>
      <c r="O4" s="42"/>
      <c r="P4" s="42"/>
    </row>
    <row r="5" spans="1:16" ht="16.5">
      <c r="A5" s="77" t="s">
        <v>3</v>
      </c>
      <c r="B5" s="86">
        <v>0</v>
      </c>
      <c r="C5" s="87"/>
      <c r="D5" s="88">
        <f aca="true" t="shared" si="0" ref="D5:D20">_xlfn.IFERROR(G5/B5*1000,0)</f>
        <v>0</v>
      </c>
      <c r="E5" s="88">
        <f aca="true" t="shared" si="1" ref="E5:E20">_xlfn.IFERROR(I5/C5/$K$1*1000,0)</f>
        <v>0</v>
      </c>
      <c r="F5" s="94">
        <f aca="true" t="shared" si="2" ref="F5:F20">_xlfn.IFERROR(E5/$I$2*100,0)</f>
        <v>0</v>
      </c>
      <c r="G5" s="87">
        <v>0</v>
      </c>
      <c r="H5" s="87">
        <v>0</v>
      </c>
      <c r="I5" s="89"/>
      <c r="J5" s="98"/>
      <c r="K5" s="42"/>
      <c r="L5" s="42"/>
      <c r="M5" s="42"/>
      <c r="N5" s="42"/>
      <c r="O5" s="42"/>
      <c r="P5" s="42"/>
    </row>
    <row r="6" spans="1:16" ht="16.5">
      <c r="A6" s="77" t="s">
        <v>4</v>
      </c>
      <c r="B6" s="86">
        <v>0</v>
      </c>
      <c r="C6" s="87"/>
      <c r="D6" s="88">
        <f t="shared" si="0"/>
        <v>0</v>
      </c>
      <c r="E6" s="88">
        <f t="shared" si="1"/>
        <v>0</v>
      </c>
      <c r="F6" s="94">
        <f t="shared" si="2"/>
        <v>0</v>
      </c>
      <c r="G6" s="87">
        <v>0</v>
      </c>
      <c r="H6" s="87">
        <v>0</v>
      </c>
      <c r="I6" s="89"/>
      <c r="J6" s="98"/>
      <c r="K6" s="42"/>
      <c r="L6" s="42"/>
      <c r="M6" s="42"/>
      <c r="N6" s="42"/>
      <c r="O6" s="42"/>
      <c r="P6" s="42"/>
    </row>
    <row r="7" spans="1:16" ht="16.5">
      <c r="A7" s="77" t="s">
        <v>6</v>
      </c>
      <c r="B7" s="86">
        <v>0</v>
      </c>
      <c r="C7" s="87"/>
      <c r="D7" s="88">
        <f t="shared" si="0"/>
        <v>0</v>
      </c>
      <c r="E7" s="88">
        <f t="shared" si="1"/>
        <v>0</v>
      </c>
      <c r="F7" s="94">
        <f t="shared" si="2"/>
        <v>0</v>
      </c>
      <c r="G7" s="87">
        <v>0</v>
      </c>
      <c r="H7" s="87">
        <v>0</v>
      </c>
      <c r="I7" s="89"/>
      <c r="J7" s="98"/>
      <c r="K7" s="42"/>
      <c r="L7" s="42"/>
      <c r="M7" s="42"/>
      <c r="N7" s="42"/>
      <c r="O7" s="42"/>
      <c r="P7" s="42"/>
    </row>
    <row r="8" spans="1:16" ht="16.5">
      <c r="A8" s="77" t="s">
        <v>7</v>
      </c>
      <c r="B8" s="89">
        <v>0</v>
      </c>
      <c r="C8" s="87"/>
      <c r="D8" s="88">
        <f t="shared" si="0"/>
        <v>0</v>
      </c>
      <c r="E8" s="88">
        <f t="shared" si="1"/>
        <v>0</v>
      </c>
      <c r="F8" s="94">
        <f t="shared" si="2"/>
        <v>0</v>
      </c>
      <c r="G8" s="87">
        <v>0</v>
      </c>
      <c r="H8" s="87">
        <v>0</v>
      </c>
      <c r="I8" s="89"/>
      <c r="J8" s="98"/>
      <c r="K8" s="42"/>
      <c r="L8" s="42"/>
      <c r="M8" s="42"/>
      <c r="N8" s="42"/>
      <c r="O8" s="42"/>
      <c r="P8" s="42"/>
    </row>
    <row r="9" spans="1:16" s="44" customFormat="1" ht="16.5">
      <c r="A9" s="77" t="s">
        <v>8</v>
      </c>
      <c r="B9" s="89">
        <v>0</v>
      </c>
      <c r="C9" s="87"/>
      <c r="D9" s="88">
        <f t="shared" si="0"/>
        <v>0</v>
      </c>
      <c r="E9" s="88">
        <f t="shared" si="1"/>
        <v>0</v>
      </c>
      <c r="F9" s="94">
        <f t="shared" si="2"/>
        <v>0</v>
      </c>
      <c r="G9" s="87">
        <v>0</v>
      </c>
      <c r="H9" s="87">
        <v>0</v>
      </c>
      <c r="I9" s="89"/>
      <c r="J9" s="98"/>
      <c r="K9" s="42"/>
      <c r="L9" s="42"/>
      <c r="M9" s="42"/>
      <c r="N9" s="42"/>
      <c r="O9" s="42"/>
      <c r="P9" s="42"/>
    </row>
    <row r="10" spans="1:16" ht="16.5">
      <c r="A10" s="77" t="s">
        <v>9</v>
      </c>
      <c r="B10" s="89">
        <v>0</v>
      </c>
      <c r="C10" s="87"/>
      <c r="D10" s="88">
        <f t="shared" si="0"/>
        <v>0</v>
      </c>
      <c r="E10" s="88">
        <f t="shared" si="1"/>
        <v>0</v>
      </c>
      <c r="F10" s="94">
        <f t="shared" si="2"/>
        <v>0</v>
      </c>
      <c r="G10" s="87">
        <v>0</v>
      </c>
      <c r="H10" s="87">
        <v>0</v>
      </c>
      <c r="I10" s="89"/>
      <c r="J10" s="98"/>
      <c r="K10" s="42"/>
      <c r="L10" s="42"/>
      <c r="M10" s="42"/>
      <c r="N10" s="42"/>
      <c r="O10" s="42"/>
      <c r="P10" s="42"/>
    </row>
    <row r="11" spans="1:16" ht="16.5">
      <c r="A11" s="77" t="s">
        <v>10</v>
      </c>
      <c r="B11" s="89">
        <v>0</v>
      </c>
      <c r="C11" s="87"/>
      <c r="D11" s="88">
        <f t="shared" si="0"/>
        <v>0</v>
      </c>
      <c r="E11" s="88">
        <f t="shared" si="1"/>
        <v>0</v>
      </c>
      <c r="F11" s="94">
        <f t="shared" si="2"/>
        <v>0</v>
      </c>
      <c r="G11" s="87">
        <v>0</v>
      </c>
      <c r="H11" s="87">
        <v>0</v>
      </c>
      <c r="I11" s="89"/>
      <c r="J11" s="98"/>
      <c r="K11" s="42"/>
      <c r="L11" s="42"/>
      <c r="M11" s="42"/>
      <c r="N11" s="42"/>
      <c r="O11" s="42"/>
      <c r="P11" s="42"/>
    </row>
    <row r="12" spans="1:16" s="44" customFormat="1" ht="16.5">
      <c r="A12" s="78" t="s">
        <v>11</v>
      </c>
      <c r="B12" s="90">
        <v>0</v>
      </c>
      <c r="C12" s="87"/>
      <c r="D12" s="88">
        <f t="shared" si="0"/>
        <v>0</v>
      </c>
      <c r="E12" s="88">
        <f t="shared" si="1"/>
        <v>0</v>
      </c>
      <c r="F12" s="94">
        <f t="shared" si="2"/>
        <v>0</v>
      </c>
      <c r="G12" s="87">
        <v>0</v>
      </c>
      <c r="H12" s="87">
        <v>0</v>
      </c>
      <c r="I12" s="89"/>
      <c r="J12" s="98"/>
      <c r="K12" s="42"/>
      <c r="L12" s="42"/>
      <c r="M12" s="42"/>
      <c r="N12" s="42"/>
      <c r="O12" s="42"/>
      <c r="P12" s="42"/>
    </row>
    <row r="13" spans="1:16" s="45" customFormat="1" ht="16.5">
      <c r="A13" s="77" t="s">
        <v>12</v>
      </c>
      <c r="B13" s="89">
        <v>0</v>
      </c>
      <c r="C13" s="87"/>
      <c r="D13" s="88">
        <f t="shared" si="0"/>
        <v>0</v>
      </c>
      <c r="E13" s="88">
        <f t="shared" si="1"/>
        <v>0</v>
      </c>
      <c r="F13" s="94">
        <f t="shared" si="2"/>
        <v>0</v>
      </c>
      <c r="G13" s="87">
        <v>0</v>
      </c>
      <c r="H13" s="87">
        <v>0</v>
      </c>
      <c r="I13" s="89"/>
      <c r="J13" s="98"/>
      <c r="K13" s="42"/>
      <c r="L13" s="42"/>
      <c r="M13" s="42"/>
      <c r="N13" s="42"/>
      <c r="O13" s="42"/>
      <c r="P13" s="42"/>
    </row>
    <row r="14" spans="1:16" s="44" customFormat="1" ht="34.5" customHeight="1">
      <c r="A14" s="78" t="s">
        <v>13</v>
      </c>
      <c r="B14" s="90">
        <v>0</v>
      </c>
      <c r="C14" s="87"/>
      <c r="D14" s="88">
        <f>_xlfn.IFERROR(G14/B14*1000,0)</f>
        <v>0</v>
      </c>
      <c r="E14" s="88">
        <f t="shared" si="1"/>
        <v>0</v>
      </c>
      <c r="F14" s="94">
        <f t="shared" si="2"/>
        <v>0</v>
      </c>
      <c r="G14" s="87">
        <v>0</v>
      </c>
      <c r="H14" s="87">
        <v>0</v>
      </c>
      <c r="I14" s="89"/>
      <c r="J14" s="98"/>
      <c r="K14" s="42"/>
      <c r="L14" s="42"/>
      <c r="M14" s="42"/>
      <c r="N14" s="42"/>
      <c r="O14" s="42"/>
      <c r="P14" s="42"/>
    </row>
    <row r="15" spans="1:16" s="44" customFormat="1" ht="16.5">
      <c r="A15" s="77" t="s">
        <v>14</v>
      </c>
      <c r="B15" s="89">
        <v>0</v>
      </c>
      <c r="C15" s="87"/>
      <c r="D15" s="88">
        <f t="shared" si="0"/>
        <v>0</v>
      </c>
      <c r="E15" s="88">
        <f t="shared" si="1"/>
        <v>0</v>
      </c>
      <c r="F15" s="94">
        <f t="shared" si="2"/>
        <v>0</v>
      </c>
      <c r="G15" s="87">
        <v>0</v>
      </c>
      <c r="H15" s="87">
        <v>0</v>
      </c>
      <c r="I15" s="89"/>
      <c r="J15" s="98"/>
      <c r="K15" s="42"/>
      <c r="L15" s="42"/>
      <c r="M15" s="42"/>
      <c r="N15" s="42"/>
      <c r="O15" s="42"/>
      <c r="P15" s="42"/>
    </row>
    <row r="16" spans="1:16" s="44" customFormat="1" ht="16.5">
      <c r="A16" s="79" t="s">
        <v>67</v>
      </c>
      <c r="B16" s="89">
        <v>35.69999999999999</v>
      </c>
      <c r="C16" s="87">
        <v>34.8</v>
      </c>
      <c r="D16" s="88">
        <f t="shared" si="0"/>
        <v>50397.75910364149</v>
      </c>
      <c r="E16" s="88">
        <f t="shared" si="1"/>
        <v>50400.00000000001</v>
      </c>
      <c r="F16" s="94">
        <f t="shared" si="2"/>
        <v>100.00000000000003</v>
      </c>
      <c r="G16" s="87">
        <v>1799.2000000000007</v>
      </c>
      <c r="H16" s="87">
        <v>0</v>
      </c>
      <c r="I16" s="89">
        <v>17539.2</v>
      </c>
      <c r="J16" s="98">
        <v>7.8</v>
      </c>
      <c r="K16" s="42"/>
      <c r="L16" s="42"/>
      <c r="M16" s="42"/>
      <c r="N16" s="42"/>
      <c r="O16" s="42"/>
      <c r="P16" s="42"/>
    </row>
    <row r="17" spans="1:16" s="44" customFormat="1" ht="16.5">
      <c r="A17" s="77" t="s">
        <v>68</v>
      </c>
      <c r="B17" s="89">
        <v>0</v>
      </c>
      <c r="C17" s="87"/>
      <c r="D17" s="88">
        <f t="shared" si="0"/>
        <v>0</v>
      </c>
      <c r="E17" s="88">
        <f t="shared" si="1"/>
        <v>0</v>
      </c>
      <c r="F17" s="94">
        <f t="shared" si="2"/>
        <v>0</v>
      </c>
      <c r="G17" s="87">
        <v>0</v>
      </c>
      <c r="H17" s="87">
        <v>0</v>
      </c>
      <c r="I17" s="89"/>
      <c r="J17" s="98"/>
      <c r="K17" s="42"/>
      <c r="L17" s="42"/>
      <c r="M17" s="42"/>
      <c r="N17" s="42"/>
      <c r="O17" s="42"/>
      <c r="P17" s="42"/>
    </row>
    <row r="18" spans="1:16" ht="16.5">
      <c r="A18" s="77" t="s">
        <v>16</v>
      </c>
      <c r="B18" s="89">
        <v>0</v>
      </c>
      <c r="C18" s="87"/>
      <c r="D18" s="88">
        <f t="shared" si="0"/>
        <v>0</v>
      </c>
      <c r="E18" s="88">
        <f t="shared" si="1"/>
        <v>0</v>
      </c>
      <c r="F18" s="94">
        <f t="shared" si="2"/>
        <v>0</v>
      </c>
      <c r="G18" s="87">
        <v>0</v>
      </c>
      <c r="H18" s="87">
        <v>0</v>
      </c>
      <c r="I18" s="89"/>
      <c r="J18" s="98"/>
      <c r="K18" s="42"/>
      <c r="L18" s="42"/>
      <c r="M18" s="42"/>
      <c r="N18" s="42"/>
      <c r="O18" s="42"/>
      <c r="P18" s="42"/>
    </row>
    <row r="19" spans="1:16" ht="16.5">
      <c r="A19" s="77" t="s">
        <v>17</v>
      </c>
      <c r="B19" s="89">
        <v>0</v>
      </c>
      <c r="C19" s="87"/>
      <c r="D19" s="88">
        <f t="shared" si="0"/>
        <v>0</v>
      </c>
      <c r="E19" s="88">
        <f t="shared" si="1"/>
        <v>0</v>
      </c>
      <c r="F19" s="94">
        <f t="shared" si="2"/>
        <v>0</v>
      </c>
      <c r="G19" s="87">
        <v>0</v>
      </c>
      <c r="H19" s="87">
        <v>0</v>
      </c>
      <c r="I19" s="89"/>
      <c r="J19" s="98"/>
      <c r="K19" s="42"/>
      <c r="L19" s="42"/>
      <c r="M19" s="42"/>
      <c r="N19" s="42"/>
      <c r="O19" s="42"/>
      <c r="P19" s="42"/>
    </row>
    <row r="20" spans="1:16" ht="16.5">
      <c r="A20" s="80" t="s">
        <v>69</v>
      </c>
      <c r="B20" s="91">
        <v>0</v>
      </c>
      <c r="C20" s="92"/>
      <c r="D20" s="95">
        <f t="shared" si="0"/>
        <v>0</v>
      </c>
      <c r="E20" s="88">
        <f t="shared" si="1"/>
        <v>0</v>
      </c>
      <c r="F20" s="94">
        <f t="shared" si="2"/>
        <v>0</v>
      </c>
      <c r="G20" s="92">
        <v>0</v>
      </c>
      <c r="H20" s="92">
        <v>0</v>
      </c>
      <c r="I20" s="91"/>
      <c r="J20" s="99"/>
      <c r="K20" s="42"/>
      <c r="L20" s="42"/>
      <c r="M20" s="42"/>
      <c r="N20" s="42"/>
      <c r="O20" s="42"/>
      <c r="P20" s="42"/>
    </row>
    <row r="21" spans="1:16" s="47" customFormat="1" ht="26.25" customHeight="1">
      <c r="A21" s="81" t="s">
        <v>46</v>
      </c>
      <c r="B21" s="96">
        <f>SUM(B4:B20)</f>
        <v>35.69999999999999</v>
      </c>
      <c r="C21" s="96">
        <f>SUM(C4:C20)</f>
        <v>34.8</v>
      </c>
      <c r="D21" s="96">
        <f>_xlfn.IFERROR(G21/B21*1000,0)</f>
        <v>50397.75910364149</v>
      </c>
      <c r="E21" s="96">
        <f>_xlfn.IFERROR(I21/C21/$K$1*1000,0)</f>
        <v>50400.00000000001</v>
      </c>
      <c r="F21" s="97">
        <f>_xlfn.IFERROR(E21/$I$2*100,0)</f>
        <v>100.00000000000003</v>
      </c>
      <c r="G21" s="96">
        <f>SUM(G4:G20)</f>
        <v>1799.2000000000007</v>
      </c>
      <c r="H21" s="96">
        <f>SUM(H4:H20)</f>
        <v>0</v>
      </c>
      <c r="I21" s="96">
        <f>SUM(I4:I20)</f>
        <v>17539.2</v>
      </c>
      <c r="J21" s="96">
        <f>SUM(J4:J20)</f>
        <v>7.8</v>
      </c>
      <c r="K21" s="46"/>
      <c r="L21" s="46"/>
      <c r="M21" s="46"/>
      <c r="N21" s="46"/>
      <c r="O21" s="76"/>
      <c r="P21" s="76"/>
    </row>
    <row r="22" spans="1:12" ht="16.5">
      <c r="A22" s="103" t="s">
        <v>78</v>
      </c>
      <c r="B22" s="91">
        <v>13</v>
      </c>
      <c r="C22" s="92">
        <v>13.4</v>
      </c>
      <c r="D22" s="95">
        <f>_xlfn.IFERROR(G22/B22*1000,0)</f>
        <v>52915.38461538461</v>
      </c>
      <c r="E22" s="88">
        <f>_xlfn.IFERROR(I22/C22/$K$1*1000,0)</f>
        <v>54785.07462686567</v>
      </c>
      <c r="F22" s="94">
        <f>_xlfn.IFERROR(E22/$I$2*100,0)</f>
        <v>108.70054489457475</v>
      </c>
      <c r="G22" s="92">
        <v>687.9</v>
      </c>
      <c r="H22" s="92">
        <v>0</v>
      </c>
      <c r="I22" s="91">
        <v>7341.2</v>
      </c>
      <c r="J22" s="91"/>
      <c r="L22" s="43"/>
    </row>
    <row r="23" spans="1:12" ht="16.5">
      <c r="A23" s="103" t="s">
        <v>79</v>
      </c>
      <c r="B23" s="91">
        <v>21</v>
      </c>
      <c r="C23" s="92">
        <v>19.4</v>
      </c>
      <c r="D23" s="95">
        <f aca="true" t="shared" si="3" ref="D23:D31">_xlfn.IFERROR(G23/B23*1000,0)</f>
        <v>49261.904761904756</v>
      </c>
      <c r="E23" s="88">
        <f aca="true" t="shared" si="4" ref="E23:E31">_xlfn.IFERROR(I23/C23/$K$1*1000,0)</f>
        <v>63986.59793814433</v>
      </c>
      <c r="F23" s="94">
        <f aca="true" t="shared" si="5" ref="F23:F31">_xlfn.IFERROR(E23/$I$2*100,0)</f>
        <v>126.95753559155622</v>
      </c>
      <c r="G23" s="92">
        <v>1034.5</v>
      </c>
      <c r="H23" s="92">
        <v>0</v>
      </c>
      <c r="I23" s="91">
        <v>12413.400000000001</v>
      </c>
      <c r="J23" s="91"/>
      <c r="L23" s="43"/>
    </row>
    <row r="24" spans="1:12" ht="31.5">
      <c r="A24" s="103" t="s">
        <v>80</v>
      </c>
      <c r="B24" s="91">
        <v>24</v>
      </c>
      <c r="C24" s="92">
        <v>28.1</v>
      </c>
      <c r="D24" s="95">
        <f t="shared" si="3"/>
        <v>50791.666666666664</v>
      </c>
      <c r="E24" s="88">
        <f t="shared" si="4"/>
        <v>53305.69395017794</v>
      </c>
      <c r="F24" s="94">
        <f t="shared" si="5"/>
        <v>105.76526577416259</v>
      </c>
      <c r="G24" s="92">
        <v>1219</v>
      </c>
      <c r="H24" s="92">
        <v>0</v>
      </c>
      <c r="I24" s="91">
        <v>14978.900000000001</v>
      </c>
      <c r="J24" s="91"/>
      <c r="L24" s="43"/>
    </row>
    <row r="25" spans="1:12" ht="16.5">
      <c r="A25" s="103" t="s">
        <v>81</v>
      </c>
      <c r="B25" s="91">
        <v>9</v>
      </c>
      <c r="C25" s="92">
        <v>9.9</v>
      </c>
      <c r="D25" s="95">
        <f t="shared" si="3"/>
        <v>63288.88888888889</v>
      </c>
      <c r="E25" s="88">
        <f t="shared" si="4"/>
        <v>65652.52525252526</v>
      </c>
      <c r="F25" s="94">
        <f t="shared" si="5"/>
        <v>130.2629469296136</v>
      </c>
      <c r="G25" s="92">
        <v>569.6</v>
      </c>
      <c r="H25" s="92">
        <v>0</v>
      </c>
      <c r="I25" s="91">
        <v>6499.600000000001</v>
      </c>
      <c r="J25" s="91"/>
      <c r="L25" s="43"/>
    </row>
    <row r="26" spans="1:12" ht="16.5">
      <c r="A26" s="103" t="s">
        <v>82</v>
      </c>
      <c r="B26" s="91">
        <v>17.6</v>
      </c>
      <c r="C26" s="92">
        <v>16.6</v>
      </c>
      <c r="D26" s="95">
        <f t="shared" si="3"/>
        <v>64715.90909090908</v>
      </c>
      <c r="E26" s="88">
        <f t="shared" si="4"/>
        <v>56710.24096385541</v>
      </c>
      <c r="F26" s="94">
        <f t="shared" si="5"/>
        <v>112.52031937272899</v>
      </c>
      <c r="G26" s="92">
        <v>1139</v>
      </c>
      <c r="H26" s="92">
        <v>0</v>
      </c>
      <c r="I26" s="91">
        <v>9413.9</v>
      </c>
      <c r="J26" s="91"/>
      <c r="L26" s="43"/>
    </row>
    <row r="27" spans="1:12" ht="16.5">
      <c r="A27" s="103" t="s">
        <v>83</v>
      </c>
      <c r="B27" s="91">
        <v>17.8</v>
      </c>
      <c r="C27" s="92">
        <v>16.8</v>
      </c>
      <c r="D27" s="95">
        <f t="shared" si="3"/>
        <v>49314.60674157303</v>
      </c>
      <c r="E27" s="88">
        <f t="shared" si="4"/>
        <v>62381.7857142857</v>
      </c>
      <c r="F27" s="94">
        <f t="shared" si="5"/>
        <v>123.77338435374148</v>
      </c>
      <c r="G27" s="92">
        <v>877.8</v>
      </c>
      <c r="H27" s="92">
        <v>0</v>
      </c>
      <c r="I27" s="91">
        <v>10480.14</v>
      </c>
      <c r="J27" s="91"/>
      <c r="L27" s="43"/>
    </row>
    <row r="28" spans="1:12" ht="16.5">
      <c r="A28" s="103" t="s">
        <v>84</v>
      </c>
      <c r="B28" s="91">
        <v>13</v>
      </c>
      <c r="C28" s="92">
        <v>13.2</v>
      </c>
      <c r="D28" s="95">
        <f t="shared" si="3"/>
        <v>50407.6923076923</v>
      </c>
      <c r="E28" s="88">
        <f t="shared" si="4"/>
        <v>54728.03030303031</v>
      </c>
      <c r="F28" s="94">
        <f t="shared" si="5"/>
        <v>108.58736171236171</v>
      </c>
      <c r="G28" s="92">
        <v>655.3</v>
      </c>
      <c r="H28" s="92">
        <v>0</v>
      </c>
      <c r="I28" s="91">
        <v>7224.1</v>
      </c>
      <c r="J28" s="91"/>
      <c r="L28" s="43"/>
    </row>
    <row r="29" spans="1:12" ht="16.5">
      <c r="A29" s="103" t="s">
        <v>85</v>
      </c>
      <c r="B29" s="91">
        <v>27</v>
      </c>
      <c r="C29" s="92">
        <v>30</v>
      </c>
      <c r="D29" s="95">
        <f t="shared" si="3"/>
        <v>47996.2962962963</v>
      </c>
      <c r="E29" s="88">
        <f t="shared" si="4"/>
        <v>54316.33333333334</v>
      </c>
      <c r="F29" s="94">
        <f t="shared" si="5"/>
        <v>107.77050264550267</v>
      </c>
      <c r="G29" s="92">
        <v>1295.9</v>
      </c>
      <c r="H29" s="92">
        <v>0</v>
      </c>
      <c r="I29" s="91">
        <v>16294.900000000001</v>
      </c>
      <c r="J29" s="91"/>
      <c r="L29" s="43"/>
    </row>
    <row r="30" spans="1:12" ht="16.5">
      <c r="A30" s="103" t="s">
        <v>86</v>
      </c>
      <c r="B30" s="91">
        <v>12</v>
      </c>
      <c r="C30" s="92">
        <v>10.9</v>
      </c>
      <c r="D30" s="95">
        <f t="shared" si="3"/>
        <v>50258.333333333336</v>
      </c>
      <c r="E30" s="88">
        <f>_xlfn.IFERROR(I30/C30/$K$1*1000,0)</f>
        <v>55663.30275229357</v>
      </c>
      <c r="F30" s="94">
        <f>_xlfn.IFERROR(E30/$I$2*100,0)</f>
        <v>110.44306101645552</v>
      </c>
      <c r="G30" s="92">
        <v>603.1</v>
      </c>
      <c r="H30" s="92">
        <v>0</v>
      </c>
      <c r="I30" s="91">
        <v>6067.3</v>
      </c>
      <c r="J30" s="91"/>
      <c r="L30" s="43"/>
    </row>
    <row r="31" spans="1:12" ht="16.5">
      <c r="A31" s="103" t="s">
        <v>87</v>
      </c>
      <c r="B31" s="91">
        <v>19</v>
      </c>
      <c r="C31" s="92">
        <v>19.4</v>
      </c>
      <c r="D31" s="95">
        <f t="shared" si="3"/>
        <v>49978.94736842105</v>
      </c>
      <c r="E31" s="88">
        <f t="shared" si="4"/>
        <v>56425.05154639176</v>
      </c>
      <c r="F31" s="94">
        <f t="shared" si="5"/>
        <v>111.95446735395191</v>
      </c>
      <c r="G31" s="92">
        <v>949.6</v>
      </c>
      <c r="H31" s="92">
        <v>0</v>
      </c>
      <c r="I31" s="91">
        <v>10946.460000000001</v>
      </c>
      <c r="J31" s="91"/>
      <c r="L31" s="43"/>
    </row>
    <row r="32" spans="1:13" ht="16.5">
      <c r="A32" s="81" t="s">
        <v>46</v>
      </c>
      <c r="B32" s="96">
        <f>SUM(B22:B31)</f>
        <v>173.39999999999998</v>
      </c>
      <c r="C32" s="96">
        <f>SUM(C22:C31)</f>
        <v>177.70000000000002</v>
      </c>
      <c r="D32" s="96">
        <f>_xlfn.IFERROR(G32/B32*1000,0)</f>
        <v>52085.928489042686</v>
      </c>
      <c r="E32" s="96">
        <f>_xlfn.IFERROR(I32/C32/$K$1*1000,0)</f>
        <v>57208.72256612269</v>
      </c>
      <c r="F32" s="104">
        <f>_xlfn.IFERROR(E32/$I$2*100,0)</f>
        <v>113.50937017087837</v>
      </c>
      <c r="G32" s="96">
        <f>SUM(G22:G31)</f>
        <v>9031.7</v>
      </c>
      <c r="H32" s="96">
        <f>SUM(H22:H31)</f>
        <v>0</v>
      </c>
      <c r="I32" s="96">
        <f>SUM(I22:I31)</f>
        <v>101659.90000000002</v>
      </c>
      <c r="J32" s="96">
        <f>SUM(J22:J31)</f>
        <v>0</v>
      </c>
      <c r="L32" s="43"/>
      <c r="M32" s="43"/>
    </row>
    <row r="33" spans="1:11" s="56" customFormat="1" ht="16.5">
      <c r="A33" s="101" t="s">
        <v>77</v>
      </c>
      <c r="B33" s="87">
        <v>32.5</v>
      </c>
      <c r="C33" s="87">
        <v>29.9</v>
      </c>
      <c r="D33" s="87">
        <f>_xlfn.IFERROR(G33/B33*1000,0)</f>
        <v>73609.23076923078</v>
      </c>
      <c r="E33" s="87">
        <f>_xlfn.IFERROR(I33/C33/$K$1*1000,0)</f>
        <v>77389.63210702341</v>
      </c>
      <c r="F33" s="102">
        <f>_xlfn.IFERROR(E33/$I$2*100,0)</f>
        <v>153.55085735520518</v>
      </c>
      <c r="G33" s="87">
        <v>2392.3</v>
      </c>
      <c r="H33" s="87">
        <v>50</v>
      </c>
      <c r="I33" s="87">
        <v>23139.5</v>
      </c>
      <c r="J33" s="87">
        <v>302.2</v>
      </c>
      <c r="K33" s="55"/>
    </row>
    <row r="34" spans="1:10" ht="16.5">
      <c r="A34" s="85" t="s">
        <v>48</v>
      </c>
      <c r="B34" s="96">
        <f>B21+B32+B33</f>
        <v>241.59999999999997</v>
      </c>
      <c r="C34" s="96">
        <f>C21+C32+C33</f>
        <v>242.4</v>
      </c>
      <c r="D34" s="96">
        <f>_xlfn.IFERROR(G34/B34*1000,0)</f>
        <v>54731.78807947021</v>
      </c>
      <c r="E34" s="96">
        <f>_xlfn.IFERROR(I34/C34/$K$1*1000,0)</f>
        <v>58720.54455445546</v>
      </c>
      <c r="F34" s="104">
        <f>_xlfn.IFERROR(E34/$I$2*100,0)</f>
        <v>116.50901697312592</v>
      </c>
      <c r="G34" s="96">
        <f>G21+G32+G33</f>
        <v>13223.2</v>
      </c>
      <c r="H34" s="96">
        <f>H21+H32+H33</f>
        <v>50</v>
      </c>
      <c r="I34" s="96">
        <f>I21+I32+I33</f>
        <v>142338.60000000003</v>
      </c>
      <c r="J34" s="96">
        <f>J21+J32+J33</f>
        <v>310</v>
      </c>
    </row>
    <row r="35" spans="1:10" ht="50.25" thickBot="1">
      <c r="A35" s="64" t="s">
        <v>88</v>
      </c>
      <c r="B35" s="105">
        <v>45.5</v>
      </c>
      <c r="C35" s="105">
        <v>44.7</v>
      </c>
      <c r="D35" s="106">
        <f>_xlfn.IFERROR(G35/B35*1000,0)</f>
        <v>53485.71428571432</v>
      </c>
      <c r="E35" s="106">
        <f>_xlfn.IFERROR(I35/C35/$K$1*1000,0)</f>
        <v>51221.476510067114</v>
      </c>
      <c r="F35" s="105">
        <f>_xlfn.IFERROR(E35/$I$2*100,0)</f>
        <v>101.62991371045062</v>
      </c>
      <c r="G35" s="105">
        <v>2433.6000000000013</v>
      </c>
      <c r="H35" s="105">
        <v>0</v>
      </c>
      <c r="I35" s="105">
        <v>22896</v>
      </c>
      <c r="J35" s="105">
        <v>0</v>
      </c>
    </row>
    <row r="36" spans="1:10" ht="17.25" thickBot="1">
      <c r="A36" s="107" t="s">
        <v>53</v>
      </c>
      <c r="B36" s="108">
        <f>B34+B35</f>
        <v>287.09999999999997</v>
      </c>
      <c r="C36" s="108">
        <f>C34+C35</f>
        <v>287.1</v>
      </c>
      <c r="D36" s="109">
        <f>_xlfn.IFERROR(G36/B36*1000,0)</f>
        <v>54534.308603274134</v>
      </c>
      <c r="E36" s="109">
        <f>_xlfn.IFERROR(I36/C36/$K$1*1000,0)</f>
        <v>57552.97805642634</v>
      </c>
      <c r="F36" s="110">
        <f>E36/$I$2*100</f>
        <v>114.19241677862368</v>
      </c>
      <c r="G36" s="108">
        <f>G34+G35</f>
        <v>15656.800000000003</v>
      </c>
      <c r="H36" s="108">
        <f>H34+H35</f>
        <v>50</v>
      </c>
      <c r="I36" s="108">
        <f>I34+I35</f>
        <v>165234.60000000003</v>
      </c>
      <c r="J36" s="108">
        <f>J34+J35</f>
        <v>310</v>
      </c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L41"/>
  <sheetViews>
    <sheetView zoomScalePageLayoutView="0" workbookViewId="0" topLeftCell="A1">
      <selection activeCell="A14" sqref="A14"/>
    </sheetView>
  </sheetViews>
  <sheetFormatPr defaultColWidth="16.421875" defaultRowHeight="15"/>
  <cols>
    <col min="1" max="1" width="37.421875" style="27" customWidth="1"/>
    <col min="2" max="2" width="14.7109375" style="28" customWidth="1"/>
    <col min="3" max="3" width="14.421875" style="29" customWidth="1"/>
    <col min="4" max="4" width="16.421875" style="28" customWidth="1"/>
    <col min="5" max="5" width="16.421875" style="30" customWidth="1"/>
    <col min="6" max="6" width="15.7109375" style="28" customWidth="1"/>
    <col min="7" max="7" width="11.28125" style="28" customWidth="1"/>
    <col min="8" max="8" width="13.7109375" style="28" customWidth="1"/>
    <col min="9" max="9" width="14.7109375" style="28" customWidth="1"/>
    <col min="10" max="10" width="11.140625" style="4" customWidth="1"/>
    <col min="11" max="12" width="9.7109375" style="4" customWidth="1"/>
    <col min="13" max="16384" width="16.421875" style="4" customWidth="1"/>
  </cols>
  <sheetData>
    <row r="1" spans="1:10" ht="35.25" customHeight="1">
      <c r="A1" s="1" t="s">
        <v>5</v>
      </c>
      <c r="B1" s="2"/>
      <c r="C1" s="2"/>
      <c r="D1" s="3"/>
      <c r="E1" s="3"/>
      <c r="F1" s="3"/>
      <c r="G1" s="3"/>
      <c r="H1" s="3"/>
      <c r="I1" s="3"/>
      <c r="J1" s="3"/>
    </row>
    <row r="2" spans="1:10" ht="21" customHeight="1">
      <c r="A2" s="5" t="s">
        <v>2</v>
      </c>
      <c r="B2" s="6"/>
      <c r="C2" s="7"/>
      <c r="D2" s="8"/>
      <c r="E2" s="7"/>
      <c r="F2" s="9"/>
      <c r="G2" s="7"/>
      <c r="H2" s="7"/>
      <c r="I2" s="10"/>
      <c r="J2" s="11"/>
    </row>
    <row r="3" spans="1:10" ht="21" customHeight="1">
      <c r="A3" s="5" t="s">
        <v>3</v>
      </c>
      <c r="B3" s="6"/>
      <c r="C3" s="7"/>
      <c r="D3" s="8"/>
      <c r="E3" s="7"/>
      <c r="F3" s="9"/>
      <c r="G3" s="7"/>
      <c r="H3" s="7"/>
      <c r="I3" s="10"/>
      <c r="J3" s="11"/>
    </row>
    <row r="4" spans="1:10" ht="21" customHeight="1">
      <c r="A4" s="5" t="s">
        <v>4</v>
      </c>
      <c r="B4" s="6"/>
      <c r="C4" s="7"/>
      <c r="D4" s="8"/>
      <c r="E4" s="7"/>
      <c r="F4" s="9"/>
      <c r="G4" s="7"/>
      <c r="H4" s="7"/>
      <c r="I4" s="10"/>
      <c r="J4" s="11"/>
    </row>
    <row r="5" spans="1:10" ht="21" customHeight="1">
      <c r="A5" s="5" t="s">
        <v>6</v>
      </c>
      <c r="B5" s="6"/>
      <c r="C5" s="7"/>
      <c r="D5" s="8"/>
      <c r="E5" s="7"/>
      <c r="F5" s="9"/>
      <c r="G5" s="7"/>
      <c r="H5" s="7"/>
      <c r="I5" s="10"/>
      <c r="J5" s="11"/>
    </row>
    <row r="6" spans="1:10" ht="21" customHeight="1">
      <c r="A6" s="5" t="s">
        <v>7</v>
      </c>
      <c r="B6" s="10"/>
      <c r="C6" s="7"/>
      <c r="D6" s="8"/>
      <c r="E6" s="7"/>
      <c r="F6" s="9"/>
      <c r="G6" s="7"/>
      <c r="H6" s="7"/>
      <c r="I6" s="10"/>
      <c r="J6" s="11"/>
    </row>
    <row r="7" spans="1:10" s="12" customFormat="1" ht="16.5">
      <c r="A7" s="5" t="s">
        <v>8</v>
      </c>
      <c r="B7" s="10"/>
      <c r="C7" s="7"/>
      <c r="D7" s="8"/>
      <c r="E7" s="7"/>
      <c r="F7" s="9"/>
      <c r="G7" s="7"/>
      <c r="H7" s="7"/>
      <c r="I7" s="10"/>
      <c r="J7" s="11"/>
    </row>
    <row r="8" spans="1:10" ht="16.5">
      <c r="A8" s="5" t="s">
        <v>9</v>
      </c>
      <c r="B8" s="10"/>
      <c r="C8" s="7"/>
      <c r="D8" s="8"/>
      <c r="E8" s="7"/>
      <c r="F8" s="9"/>
      <c r="G8" s="7"/>
      <c r="H8" s="7"/>
      <c r="I8" s="10"/>
      <c r="J8" s="11"/>
    </row>
    <row r="9" spans="1:10" ht="13.5" customHeight="1">
      <c r="A9" s="5" t="s">
        <v>10</v>
      </c>
      <c r="B9" s="10"/>
      <c r="C9" s="7"/>
      <c r="D9" s="8"/>
      <c r="E9" s="7"/>
      <c r="F9" s="9"/>
      <c r="G9" s="7"/>
      <c r="H9" s="7"/>
      <c r="I9" s="10"/>
      <c r="J9" s="11"/>
    </row>
    <row r="10" spans="1:10" s="12" customFormat="1" ht="16.5">
      <c r="A10" s="13" t="s">
        <v>11</v>
      </c>
      <c r="B10" s="14"/>
      <c r="C10" s="7"/>
      <c r="D10" s="8"/>
      <c r="E10" s="7"/>
      <c r="F10" s="9"/>
      <c r="G10" s="7"/>
      <c r="H10" s="7"/>
      <c r="I10" s="10"/>
      <c r="J10" s="11"/>
    </row>
    <row r="11" spans="1:10" s="15" customFormat="1" ht="16.5">
      <c r="A11" s="5" t="s">
        <v>12</v>
      </c>
      <c r="B11" s="10"/>
      <c r="C11" s="7"/>
      <c r="D11" s="8"/>
      <c r="E11" s="7"/>
      <c r="F11" s="9"/>
      <c r="G11" s="7"/>
      <c r="H11" s="7"/>
      <c r="I11" s="10"/>
      <c r="J11" s="11"/>
    </row>
    <row r="12" spans="1:10" s="12" customFormat="1" ht="31.5">
      <c r="A12" s="13" t="s">
        <v>13</v>
      </c>
      <c r="B12" s="14"/>
      <c r="C12" s="7"/>
      <c r="D12" s="8"/>
      <c r="E12" s="7"/>
      <c r="F12" s="9"/>
      <c r="G12" s="7"/>
      <c r="H12" s="7"/>
      <c r="I12" s="10"/>
      <c r="J12" s="11"/>
    </row>
    <row r="13" spans="1:10" s="12" customFormat="1" ht="16.5">
      <c r="A13" s="5" t="s">
        <v>14</v>
      </c>
      <c r="B13" s="10"/>
      <c r="C13" s="7"/>
      <c r="D13" s="8"/>
      <c r="E13" s="7"/>
      <c r="F13" s="9"/>
      <c r="G13" s="7"/>
      <c r="H13" s="7"/>
      <c r="I13" s="10"/>
      <c r="J13" s="11"/>
    </row>
    <row r="14" spans="1:10" s="12" customFormat="1" ht="16.5">
      <c r="A14" s="5" t="s">
        <v>67</v>
      </c>
      <c r="B14" s="10"/>
      <c r="C14" s="7"/>
      <c r="D14" s="8"/>
      <c r="E14" s="7"/>
      <c r="F14" s="9"/>
      <c r="G14" s="7"/>
      <c r="H14" s="7"/>
      <c r="I14" s="10"/>
      <c r="J14" s="11"/>
    </row>
    <row r="15" spans="1:10" s="12" customFormat="1" ht="16.5">
      <c r="A15" s="5" t="s">
        <v>15</v>
      </c>
      <c r="B15" s="10"/>
      <c r="C15" s="7"/>
      <c r="D15" s="8"/>
      <c r="E15" s="7"/>
      <c r="F15" s="9"/>
      <c r="G15" s="7"/>
      <c r="H15" s="7"/>
      <c r="I15" s="10"/>
      <c r="J15" s="11"/>
    </row>
    <row r="16" spans="1:10" ht="16.5">
      <c r="A16" s="5" t="s">
        <v>16</v>
      </c>
      <c r="B16" s="10"/>
      <c r="C16" s="7"/>
      <c r="D16" s="8"/>
      <c r="E16" s="7"/>
      <c r="F16" s="9"/>
      <c r="G16" s="7"/>
      <c r="H16" s="7"/>
      <c r="I16" s="10"/>
      <c r="J16" s="11"/>
    </row>
    <row r="17" spans="1:10" ht="16.5">
      <c r="A17" s="5" t="s">
        <v>17</v>
      </c>
      <c r="B17" s="10"/>
      <c r="C17" s="7"/>
      <c r="D17" s="8"/>
      <c r="E17" s="7"/>
      <c r="F17" s="9"/>
      <c r="G17" s="7"/>
      <c r="H17" s="7"/>
      <c r="I17" s="10"/>
      <c r="J17" s="11"/>
    </row>
    <row r="18" spans="1:10" ht="16.5">
      <c r="A18" s="16" t="s">
        <v>18</v>
      </c>
      <c r="B18" s="17"/>
      <c r="C18" s="18"/>
      <c r="D18" s="8"/>
      <c r="E18" s="7"/>
      <c r="F18" s="19"/>
      <c r="G18" s="18"/>
      <c r="H18" s="18"/>
      <c r="I18" s="17"/>
      <c r="J18" s="20"/>
    </row>
    <row r="19" spans="1:12" ht="16.5">
      <c r="A19" s="21" t="s">
        <v>19</v>
      </c>
      <c r="B19" s="10"/>
      <c r="C19" s="7"/>
      <c r="D19" s="8"/>
      <c r="E19" s="7"/>
      <c r="F19" s="9"/>
      <c r="G19" s="7"/>
      <c r="H19" s="7"/>
      <c r="I19" s="7"/>
      <c r="J19" s="11"/>
      <c r="L19" s="22"/>
    </row>
    <row r="20" spans="1:12" ht="45">
      <c r="A20" s="21" t="s">
        <v>20</v>
      </c>
      <c r="B20" s="10"/>
      <c r="C20" s="7"/>
      <c r="D20" s="8"/>
      <c r="E20" s="7"/>
      <c r="F20" s="9"/>
      <c r="G20" s="7"/>
      <c r="H20" s="7"/>
      <c r="I20" s="7"/>
      <c r="J20" s="11"/>
      <c r="L20" s="22"/>
    </row>
    <row r="21" spans="1:12" ht="30">
      <c r="A21" s="21" t="s">
        <v>21</v>
      </c>
      <c r="B21" s="23"/>
      <c r="C21" s="7"/>
      <c r="D21" s="8"/>
      <c r="E21" s="7"/>
      <c r="F21" s="9"/>
      <c r="G21" s="7"/>
      <c r="H21" s="7"/>
      <c r="I21" s="7"/>
      <c r="J21" s="11"/>
      <c r="L21" s="22"/>
    </row>
    <row r="22" spans="1:12" ht="16.5">
      <c r="A22" s="21" t="s">
        <v>22</v>
      </c>
      <c r="B22" s="10"/>
      <c r="C22" s="7"/>
      <c r="D22" s="8"/>
      <c r="E22" s="7"/>
      <c r="F22" s="9"/>
      <c r="G22" s="7"/>
      <c r="H22" s="7"/>
      <c r="I22" s="7"/>
      <c r="J22" s="11"/>
      <c r="L22" s="22"/>
    </row>
    <row r="23" spans="1:12" ht="30">
      <c r="A23" s="21" t="s">
        <v>23</v>
      </c>
      <c r="B23" s="10"/>
      <c r="C23" s="7"/>
      <c r="D23" s="8"/>
      <c r="E23" s="7"/>
      <c r="F23" s="9"/>
      <c r="G23" s="7"/>
      <c r="H23" s="7"/>
      <c r="I23" s="7"/>
      <c r="J23" s="11"/>
      <c r="L23" s="22"/>
    </row>
    <row r="24" spans="1:12" ht="16.5">
      <c r="A24" s="21" t="s">
        <v>24</v>
      </c>
      <c r="B24" s="10"/>
      <c r="C24" s="7"/>
      <c r="D24" s="8"/>
      <c r="E24" s="7"/>
      <c r="F24" s="9"/>
      <c r="G24" s="7"/>
      <c r="H24" s="7"/>
      <c r="I24" s="7"/>
      <c r="J24" s="11"/>
      <c r="L24" s="22"/>
    </row>
    <row r="25" spans="1:12" ht="16.5">
      <c r="A25" s="21" t="s">
        <v>25</v>
      </c>
      <c r="B25" s="23"/>
      <c r="C25" s="7"/>
      <c r="D25" s="8"/>
      <c r="E25" s="7"/>
      <c r="F25" s="9"/>
      <c r="G25" s="7"/>
      <c r="H25" s="7"/>
      <c r="I25" s="7"/>
      <c r="J25" s="11"/>
      <c r="L25" s="22"/>
    </row>
    <row r="26" spans="1:12" ht="16.5">
      <c r="A26" s="21" t="s">
        <v>26</v>
      </c>
      <c r="B26" s="23"/>
      <c r="C26" s="7"/>
      <c r="D26" s="8"/>
      <c r="E26" s="7"/>
      <c r="F26" s="9"/>
      <c r="G26" s="7"/>
      <c r="H26" s="7"/>
      <c r="I26" s="7"/>
      <c r="J26" s="11"/>
      <c r="L26" s="22"/>
    </row>
    <row r="27" spans="1:12" ht="16.5">
      <c r="A27" s="21" t="s">
        <v>27</v>
      </c>
      <c r="B27" s="10"/>
      <c r="C27" s="7"/>
      <c r="D27" s="8"/>
      <c r="E27" s="7"/>
      <c r="F27" s="9"/>
      <c r="G27" s="7"/>
      <c r="H27" s="7"/>
      <c r="I27" s="7"/>
      <c r="J27" s="11"/>
      <c r="L27" s="22"/>
    </row>
    <row r="28" spans="1:12" ht="16.5">
      <c r="A28" s="24" t="s">
        <v>28</v>
      </c>
      <c r="B28" s="23"/>
      <c r="C28" s="7"/>
      <c r="D28" s="8"/>
      <c r="E28" s="7"/>
      <c r="F28" s="9"/>
      <c r="G28" s="7"/>
      <c r="H28" s="7"/>
      <c r="I28" s="7"/>
      <c r="J28" s="11"/>
      <c r="L28" s="22"/>
    </row>
    <row r="29" spans="1:12" ht="16.5">
      <c r="A29" s="21" t="s">
        <v>29</v>
      </c>
      <c r="B29" s="10"/>
      <c r="C29" s="7"/>
      <c r="D29" s="8"/>
      <c r="E29" s="7"/>
      <c r="F29" s="9"/>
      <c r="G29" s="7"/>
      <c r="H29" s="7"/>
      <c r="I29" s="7"/>
      <c r="J29" s="11"/>
      <c r="L29" s="22"/>
    </row>
    <row r="30" spans="1:12" ht="30">
      <c r="A30" s="21" t="s">
        <v>30</v>
      </c>
      <c r="B30" s="23"/>
      <c r="C30" s="7"/>
      <c r="D30" s="8"/>
      <c r="E30" s="7"/>
      <c r="F30" s="9"/>
      <c r="G30" s="7"/>
      <c r="H30" s="7"/>
      <c r="I30" s="7"/>
      <c r="J30" s="11"/>
      <c r="L30" s="22"/>
    </row>
    <row r="31" spans="1:12" ht="30">
      <c r="A31" s="21" t="s">
        <v>31</v>
      </c>
      <c r="B31" s="10"/>
      <c r="C31" s="7"/>
      <c r="D31" s="8"/>
      <c r="E31" s="7"/>
      <c r="F31" s="9"/>
      <c r="G31" s="7"/>
      <c r="H31" s="7"/>
      <c r="I31" s="7"/>
      <c r="J31" s="11"/>
      <c r="L31" s="22"/>
    </row>
    <row r="32" spans="1:12" ht="16.5">
      <c r="A32" s="21" t="s">
        <v>32</v>
      </c>
      <c r="B32" s="10"/>
      <c r="C32" s="7"/>
      <c r="D32" s="8"/>
      <c r="E32" s="7"/>
      <c r="F32" s="9"/>
      <c r="G32" s="7"/>
      <c r="H32" s="7"/>
      <c r="I32" s="7"/>
      <c r="J32" s="11"/>
      <c r="L32" s="22"/>
    </row>
    <row r="33" spans="1:12" ht="21.75" customHeight="1">
      <c r="A33" s="21" t="s">
        <v>33</v>
      </c>
      <c r="B33" s="10"/>
      <c r="C33" s="7"/>
      <c r="D33" s="8"/>
      <c r="E33" s="7"/>
      <c r="F33" s="9"/>
      <c r="G33" s="7"/>
      <c r="H33" s="7"/>
      <c r="I33" s="7"/>
      <c r="J33" s="11"/>
      <c r="L33" s="22"/>
    </row>
    <row r="34" spans="1:12" ht="45">
      <c r="A34" s="21" t="s">
        <v>34</v>
      </c>
      <c r="B34" s="23"/>
      <c r="C34" s="7"/>
      <c r="D34" s="8"/>
      <c r="E34" s="7"/>
      <c r="F34" s="9"/>
      <c r="G34" s="7"/>
      <c r="H34" s="7"/>
      <c r="I34" s="7"/>
      <c r="J34" s="11"/>
      <c r="L34" s="22"/>
    </row>
    <row r="35" spans="1:12" ht="16.5">
      <c r="A35" s="21" t="s">
        <v>35</v>
      </c>
      <c r="B35" s="10"/>
      <c r="C35" s="7"/>
      <c r="D35" s="8"/>
      <c r="E35" s="7"/>
      <c r="F35" s="9"/>
      <c r="G35" s="7"/>
      <c r="H35" s="7"/>
      <c r="I35" s="7"/>
      <c r="J35" s="11"/>
      <c r="L35" s="22"/>
    </row>
    <row r="36" spans="1:12" ht="16.5">
      <c r="A36" s="21" t="s">
        <v>36</v>
      </c>
      <c r="B36" s="10"/>
      <c r="C36" s="7"/>
      <c r="D36" s="8"/>
      <c r="E36" s="7"/>
      <c r="F36" s="9"/>
      <c r="G36" s="7"/>
      <c r="H36" s="7"/>
      <c r="I36" s="7"/>
      <c r="J36" s="11"/>
      <c r="L36" s="22"/>
    </row>
    <row r="37" spans="1:12" ht="16.5">
      <c r="A37" s="21" t="s">
        <v>37</v>
      </c>
      <c r="B37" s="10"/>
      <c r="C37" s="7"/>
      <c r="D37" s="8"/>
      <c r="E37" s="7"/>
      <c r="F37" s="9"/>
      <c r="G37" s="7"/>
      <c r="H37" s="7"/>
      <c r="I37" s="7"/>
      <c r="J37" s="11"/>
      <c r="L37" s="22"/>
    </row>
    <row r="38" spans="1:12" ht="16.5">
      <c r="A38" s="21" t="s">
        <v>38</v>
      </c>
      <c r="B38" s="10"/>
      <c r="C38" s="7"/>
      <c r="D38" s="8"/>
      <c r="E38" s="7"/>
      <c r="F38" s="9"/>
      <c r="G38" s="7"/>
      <c r="H38" s="7"/>
      <c r="I38" s="7"/>
      <c r="J38" s="11"/>
      <c r="L38" s="22"/>
    </row>
    <row r="39" spans="1:12" ht="30">
      <c r="A39" s="25" t="s">
        <v>39</v>
      </c>
      <c r="B39" s="17"/>
      <c r="C39" s="18"/>
      <c r="D39" s="26"/>
      <c r="E39" s="18"/>
      <c r="F39" s="19"/>
      <c r="G39" s="18"/>
      <c r="H39" s="18"/>
      <c r="I39" s="18"/>
      <c r="J39" s="20"/>
      <c r="L39" s="22"/>
    </row>
    <row r="40" ht="16.5">
      <c r="H40" s="29"/>
    </row>
    <row r="41" ht="16.5">
      <c r="I41" s="29"/>
    </row>
  </sheetData>
  <sheetProtection/>
  <printOptions horizontalCentered="1"/>
  <pageMargins left="0.1968503937007874" right="0.1968503937007874" top="0.3937007874015748" bottom="0.1968503937007874" header="0" footer="0"/>
  <pageSetup errors="dash" fitToWidth="0" fitToHeight="1" horizontalDpi="600" verticalDpi="600" orientation="portrait" paperSize="9" scale="99" r:id="rId1"/>
  <headerFooter alignWithMargins="0">
    <oddFooter>&amp;C&amp;6&amp;Z&amp;F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B12"/>
  <sheetViews>
    <sheetView zoomScalePageLayoutView="0" workbookViewId="0" topLeftCell="A1">
      <selection activeCell="J2" sqref="J2"/>
    </sheetView>
  </sheetViews>
  <sheetFormatPr defaultColWidth="9.140625" defaultRowHeight="15"/>
  <sheetData>
    <row r="1" spans="1:2" ht="15">
      <c r="A1" t="s">
        <v>55</v>
      </c>
      <c r="B1">
        <v>1</v>
      </c>
    </row>
    <row r="2" spans="1:2" ht="15">
      <c r="A2" t="s">
        <v>56</v>
      </c>
      <c r="B2">
        <v>2</v>
      </c>
    </row>
    <row r="3" spans="1:2" ht="15">
      <c r="A3" t="s">
        <v>57</v>
      </c>
      <c r="B3">
        <v>3</v>
      </c>
    </row>
    <row r="4" spans="1:2" ht="15">
      <c r="A4" t="s">
        <v>58</v>
      </c>
      <c r="B4">
        <v>4</v>
      </c>
    </row>
    <row r="5" spans="1:2" ht="15">
      <c r="A5" t="s">
        <v>59</v>
      </c>
      <c r="B5">
        <v>5</v>
      </c>
    </row>
    <row r="6" spans="1:2" ht="15">
      <c r="A6" t="s">
        <v>60</v>
      </c>
      <c r="B6">
        <v>6</v>
      </c>
    </row>
    <row r="7" spans="1:2" ht="15">
      <c r="A7" t="s">
        <v>61</v>
      </c>
      <c r="B7">
        <v>7</v>
      </c>
    </row>
    <row r="8" spans="1:2" ht="15">
      <c r="A8" t="s">
        <v>62</v>
      </c>
      <c r="B8">
        <v>8</v>
      </c>
    </row>
    <row r="9" spans="1:2" ht="15">
      <c r="A9" t="s">
        <v>63</v>
      </c>
      <c r="B9">
        <v>9</v>
      </c>
    </row>
    <row r="10" spans="1:2" ht="15">
      <c r="A10" t="s">
        <v>64</v>
      </c>
      <c r="B10">
        <v>10</v>
      </c>
    </row>
    <row r="11" spans="1:2" ht="15">
      <c r="A11" t="s">
        <v>65</v>
      </c>
      <c r="B11">
        <v>11</v>
      </c>
    </row>
    <row r="12" spans="1:2" ht="15">
      <c r="A12" t="s">
        <v>66</v>
      </c>
      <c r="B12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Убыкин А.И.</dc:creator>
  <cp:keywords/>
  <dc:description/>
  <cp:lastModifiedBy>Мария Владимировна Базылева</cp:lastModifiedBy>
  <cp:lastPrinted>2019-05-14T11:51:58Z</cp:lastPrinted>
  <dcterms:created xsi:type="dcterms:W3CDTF">2017-09-29T07:43:37Z</dcterms:created>
  <dcterms:modified xsi:type="dcterms:W3CDTF">2023-11-08T13:52:31Z</dcterms:modified>
  <cp:category/>
  <cp:version/>
  <cp:contentType/>
  <cp:contentStatus/>
</cp:coreProperties>
</file>