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20610" windowHeight="10425" activeTab="4"/>
  </bookViews>
  <sheets>
    <sheet name="ВРАЧИ" sheetId="1" r:id="rId1"/>
    <sheet name="СМП" sheetId="2" r:id="rId2"/>
    <sheet name="ММП" sheetId="3" r:id="rId3"/>
    <sheet name="Соц.раб" sheetId="4" r:id="rId4"/>
    <sheet name="Пед.раб" sheetId="5" r:id="rId5"/>
    <sheet name="спис" sheetId="6" state="hidden" r:id="rId6"/>
    <sheet name="месяцы" sheetId="7" state="hidden" r:id="rId7"/>
  </sheets>
  <externalReferences>
    <externalReference r:id="rId10"/>
  </externalReferences>
  <definedNames>
    <definedName name="_xlfn.IFERROR" hidden="1">#NAME?</definedName>
    <definedName name="month" localSheetId="0">'ВРАЧИ'!$J$1</definedName>
    <definedName name="month" localSheetId="2">'ММП'!$J$1</definedName>
    <definedName name="month" localSheetId="4">'Пед.раб'!$J$1</definedName>
    <definedName name="month" localSheetId="1">'СМП'!$J$1</definedName>
    <definedName name="month" localSheetId="3">'Соц.раб'!$J$1</definedName>
    <definedName name="spisok">'[1]спис'!$A$2:$A$40</definedName>
    <definedName name="year" localSheetId="0">'ВРАЧИ'!$J$2</definedName>
    <definedName name="year" localSheetId="2">'ММП'!$J$2</definedName>
    <definedName name="year" localSheetId="4">'Пед.раб'!$J$2</definedName>
    <definedName name="year" localSheetId="1">'СМП'!$J$2</definedName>
    <definedName name="year" localSheetId="3">'Соц.раб'!$J$2</definedName>
    <definedName name="_xlnm.Print_Area" localSheetId="0">'ВРАЧИ'!$A$1:$J$44</definedName>
    <definedName name="_xlnm.Print_Area" localSheetId="2">'ММП'!$A$1:$J$44</definedName>
    <definedName name="_xlnm.Print_Area" localSheetId="4">'Пед.раб'!$A$1:$J$35</definedName>
    <definedName name="_xlnm.Print_Area" localSheetId="1">'СМП'!$A$1:$J$44</definedName>
    <definedName name="_xlnm.Print_Area" localSheetId="3">'Соц.раб'!$A$1:$J$47</definedName>
  </definedNames>
  <calcPr fullCalcOnLoad="1"/>
</workbook>
</file>

<file path=xl/sharedStrings.xml><?xml version="1.0" encoding="utf-8"?>
<sst xmlns="http://schemas.openxmlformats.org/spreadsheetml/2006/main" count="312" uniqueCount="101">
  <si>
    <t>Соотношение с прогнозируемым размером среднемесячной заработной платы</t>
  </si>
  <si>
    <t>Фонд оплаты труда нарастающим итогом с начала года, тыс. руб.</t>
  </si>
  <si>
    <t>ЛОГБУ "Будогощский ПНИ"</t>
  </si>
  <si>
    <t>ЛОГБУ "Вознесенский ДИ"</t>
  </si>
  <si>
    <t>ЛОГБУ "Волосовский ПНИ"</t>
  </si>
  <si>
    <t>НАИМЕНОВАНИЕ УЧРЕЖДЕНИЯ</t>
  </si>
  <si>
    <t>ЛОГБУ "Волховский ПНИ"</t>
  </si>
  <si>
    <t>ЛОГБУ "Всеволожский ДИ"</t>
  </si>
  <si>
    <t>ЛОГБУ "Гатчинский ПНИ"</t>
  </si>
  <si>
    <t>ЛОГБУ "Каменногорский ДИ"</t>
  </si>
  <si>
    <t>ЛОГБУ "Кингисеппский ДИ"</t>
  </si>
  <si>
    <t>ЛОГБУ "Кингисеппский ПНИ"</t>
  </si>
  <si>
    <t>ЛОГБУ "Кировский ПНИ"</t>
  </si>
  <si>
    <t>ЛОГБУ "Лодейнопольский специальный ДИ"</t>
  </si>
  <si>
    <t>ЛОГБУ "Лужский ПНИ"</t>
  </si>
  <si>
    <t>ЛОГБУ "Сланцевский ДИ"</t>
  </si>
  <si>
    <t>ЛОГБУ "Сясьстройский ПНИ"</t>
  </si>
  <si>
    <t>ЛОГБУ "Тихвинский ДИ"</t>
  </si>
  <si>
    <t>ЛОГБУ "ГЦ"</t>
  </si>
  <si>
    <t>ЛОГАУ "Бокситогорский КЦСОН"</t>
  </si>
  <si>
    <t>ЛОГБУ "Волосовский комплексный центр социального обслуживания населения "Берегиня"</t>
  </si>
  <si>
    <t>ЛОГБУ "Волховский КЦСОН "Береника"</t>
  </si>
  <si>
    <t>ЛОГАУ "Всеволожский КЦСОН"</t>
  </si>
  <si>
    <t>ЛОГБУ "Выборгский КЦСОН "Добро пожаловать!"</t>
  </si>
  <si>
    <t>ЛОГБУ "Выборгский КЦСОН"</t>
  </si>
  <si>
    <t>ЛОГБУ "Гатчинский КЦСОН "Дарина"</t>
  </si>
  <si>
    <t>ЛОГБУ "Кингисеппский СРЦ"</t>
  </si>
  <si>
    <t>ЛОГАУ "Кингисеппский ЦСО"</t>
  </si>
  <si>
    <t>ЛОГБУ "Киришский КЦСОН"</t>
  </si>
  <si>
    <t xml:space="preserve">ЛОГАУ "Кировский КЦСОН" </t>
  </si>
  <si>
    <t>ЛОГБУ "Лодейнопольский ЦСОН "Возрождение"</t>
  </si>
  <si>
    <t>ЛОГБУ "Ломоносовский
 КЦСОН "Надежда""</t>
  </si>
  <si>
    <t>ЛОГАУ "Лужский КЦСОН"</t>
  </si>
  <si>
    <t>ЛОГБУ СРЦН "Семья" Подпорожский</t>
  </si>
  <si>
    <t>ЛОГБУ  "Приозерский комплексный центр социального обслуживания населения"</t>
  </si>
  <si>
    <t>ЛОГБУ «Сланцевский ЦСОН «Мечта»</t>
  </si>
  <si>
    <t>ЛОГБУ "Сланцевский ЦСО "Надежда"</t>
  </si>
  <si>
    <t xml:space="preserve">ЛОГАУ КЦСОН  Сосновый Бор </t>
  </si>
  <si>
    <t>ЛОГБУ "Тихвинский КЦСОН"</t>
  </si>
  <si>
    <t>ЛОГБУ "Тосненский СРЦН "Дельфиненок"</t>
  </si>
  <si>
    <t>Оперативная информация о среднемесячной заработной плате Врач</t>
  </si>
  <si>
    <t>Среднесписочная численность по категории работников за отчетный месяц, чел.</t>
  </si>
  <si>
    <t>Среднесписочная численность по категории работников, чел. с начала года</t>
  </si>
  <si>
    <t>Фонд оплаты труда за отчетный месяц, тыс. руб. Всего</t>
  </si>
  <si>
    <t>в т.ч. приносящей доход</t>
  </si>
  <si>
    <t>в т.ч. приносящий доход</t>
  </si>
  <si>
    <t>ВСЕГО ГУ</t>
  </si>
  <si>
    <t xml:space="preserve">ВСЕГО </t>
  </si>
  <si>
    <t>ИТОГО</t>
  </si>
  <si>
    <t>Оперативная информация о среднемесячной заработной плате Средний медицинский персонал</t>
  </si>
  <si>
    <t>Оперативная информация о среднемесячной заработной плате Младший медицинский персонал</t>
  </si>
  <si>
    <t>Оперативная информация о среднемесячной заработной плате Социальные работники</t>
  </si>
  <si>
    <t>ВСЕГО отчет в МИНТРУД</t>
  </si>
  <si>
    <t>Оперативная информация о среднемесячной заработной плате Педагоги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</si>
  <si>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</si>
  <si>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</si>
  <si>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</si>
  <si>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</si>
  <si>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</si>
  <si>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</si>
  <si>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</si>
  <si>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</si>
  <si>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</si>
  <si>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</si>
  <si>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</si>
  <si>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</si>
  <si>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ЛОГБУ "ЛО МРЦ"</t>
  </si>
  <si>
    <t>ЛОГБУ "Сланцевский ДИВВиТ"</t>
  </si>
  <si>
    <t>ЛОГБУ "ГЦ ЛО"</t>
  </si>
  <si>
    <t>ЛОГБУ "Волосовский КЦСОН "Берегиня"</t>
  </si>
  <si>
    <t>ЛОГБУ "Гатчинский Центр "Дарина"</t>
  </si>
  <si>
    <t>ЛОГБУ "Ломоносовский КЦСОН "Надежда"</t>
  </si>
  <si>
    <t xml:space="preserve">ЛОГБУ "Подпорожский СРЦН "Семья" </t>
  </si>
  <si>
    <t>ЛОГБУ  "Приозерский КЦСОН"</t>
  </si>
  <si>
    <t>ЛОГБУ "Сланцевский СРЦН "Мечта"</t>
  </si>
  <si>
    <t>ЛОГАУ "Сосновоборский МРЦ"</t>
  </si>
  <si>
    <t>СОЦ. РАБОТНИКИ КОМИТЕТА ПО ЗДРАВООХРАНЕНИЮ</t>
  </si>
  <si>
    <t>СОЦ. РАБОТНИКИ КОМИТЕТА ОБРАЗОВАНИЯ</t>
  </si>
  <si>
    <t>ГБУ ЛО "Анисимовский РЦ"</t>
  </si>
  <si>
    <t>ГБУ ЛО "Выборгский РЦ"</t>
  </si>
  <si>
    <t>ГБУ ЛО "Ивангородский центр для детей с ОВЗ"</t>
  </si>
  <si>
    <t>ГБУ ЛО "Каложицкий РЦ"</t>
  </si>
  <si>
    <t>ГБУ ЛО "Кингисеппский РЦ"</t>
  </si>
  <si>
    <t>ГБУ ЛО "Никольский РЦ"</t>
  </si>
  <si>
    <t>ГБУ ЛО "Свирьстройский РЦ"</t>
  </si>
  <si>
    <t>ГБУ ЛО "Сиверский РЦ"</t>
  </si>
  <si>
    <t>ГБУ ЛО "Тихвинский РЦ"</t>
  </si>
  <si>
    <t>ГБУ ЛО "Толмачевский РЦ"</t>
  </si>
  <si>
    <t>ПЕД. РАБОТНИКИ КОМИТЕТА ПО ЗДРАВООХРАНЕНИЮ</t>
  </si>
  <si>
    <t>ЛОГБУ "Приозерский КЦСОН"</t>
  </si>
  <si>
    <t>1 квартал</t>
  </si>
  <si>
    <t>2 квартал</t>
  </si>
  <si>
    <t>3 квартал</t>
  </si>
  <si>
    <t>врачи</t>
  </si>
  <si>
    <t>смп</t>
  </si>
  <si>
    <t>ммп</t>
  </si>
  <si>
    <t>соц.раб.</t>
  </si>
  <si>
    <t>пед.раб.</t>
  </si>
  <si>
    <t>итого</t>
  </si>
  <si>
    <t>зп</t>
  </si>
  <si>
    <t>начисления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</si>
</sst>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_ ;\-#,##0.0\ "/>
    <numFmt numFmtId="174" formatCode="0.0"/>
    <numFmt numFmtId="175" formatCode="#,##0.0"/>
    <numFmt numFmtId="176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color indexed="9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0" applyNumberFormat="0" applyBorder="0" applyAlignment="0" applyProtection="0"/>
    <xf numFmtId="0" fontId="5" fillId="17" borderId="0" applyNumberFormat="0" applyBorder="0" applyAlignment="0" applyProtection="0"/>
    <xf numFmtId="0" fontId="32" fillId="27" borderId="0" applyNumberFormat="0" applyBorder="0" applyAlignment="0" applyProtection="0"/>
    <xf numFmtId="0" fontId="5" fillId="19" borderId="0" applyNumberFormat="0" applyBorder="0" applyAlignment="0" applyProtection="0"/>
    <xf numFmtId="0" fontId="32" fillId="28" borderId="0" applyNumberFormat="0" applyBorder="0" applyAlignment="0" applyProtection="0"/>
    <xf numFmtId="0" fontId="5" fillId="29" borderId="0" applyNumberFormat="0" applyBorder="0" applyAlignment="0" applyProtection="0"/>
    <xf numFmtId="0" fontId="32" fillId="30" borderId="0" applyNumberFormat="0" applyBorder="0" applyAlignment="0" applyProtection="0"/>
    <xf numFmtId="0" fontId="5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33" borderId="0" applyNumberFormat="0" applyBorder="0" applyAlignment="0" applyProtection="0"/>
    <xf numFmtId="171" fontId="24" fillId="0" borderId="0">
      <alignment/>
      <protection/>
    </xf>
    <xf numFmtId="169" fontId="24" fillId="0" borderId="0">
      <alignment/>
      <protection/>
    </xf>
    <xf numFmtId="170" fontId="24" fillId="0" borderId="0">
      <alignment/>
      <protection/>
    </xf>
    <xf numFmtId="168" fontId="24" fillId="0" borderId="0">
      <alignment/>
      <protection/>
    </xf>
    <xf numFmtId="0" fontId="24" fillId="0" borderId="0">
      <alignment/>
      <protection/>
    </xf>
    <xf numFmtId="9" fontId="24" fillId="0" borderId="0">
      <alignment/>
      <protection/>
    </xf>
    <xf numFmtId="0" fontId="32" fillId="34" borderId="0" applyNumberFormat="0" applyBorder="0" applyAlignment="0" applyProtection="0"/>
    <xf numFmtId="0" fontId="5" fillId="35" borderId="0" applyNumberFormat="0" applyBorder="0" applyAlignment="0" applyProtection="0"/>
    <xf numFmtId="0" fontId="32" fillId="36" borderId="0" applyNumberFormat="0" applyBorder="0" applyAlignment="0" applyProtection="0"/>
    <xf numFmtId="0" fontId="5" fillId="37" borderId="0" applyNumberFormat="0" applyBorder="0" applyAlignment="0" applyProtection="0"/>
    <xf numFmtId="0" fontId="32" fillId="38" borderId="0" applyNumberFormat="0" applyBorder="0" applyAlignment="0" applyProtection="0"/>
    <xf numFmtId="0" fontId="5" fillId="39" borderId="0" applyNumberFormat="0" applyBorder="0" applyAlignment="0" applyProtection="0"/>
    <xf numFmtId="0" fontId="32" fillId="40" borderId="0" applyNumberFormat="0" applyBorder="0" applyAlignment="0" applyProtection="0"/>
    <xf numFmtId="0" fontId="5" fillId="29" borderId="0" applyNumberFormat="0" applyBorder="0" applyAlignment="0" applyProtection="0"/>
    <xf numFmtId="0" fontId="32" fillId="41" borderId="0" applyNumberFormat="0" applyBorder="0" applyAlignment="0" applyProtection="0"/>
    <xf numFmtId="0" fontId="5" fillId="31" borderId="0" applyNumberFormat="0" applyBorder="0" applyAlignment="0" applyProtection="0"/>
    <xf numFmtId="0" fontId="32" fillId="42" borderId="0" applyNumberFormat="0" applyBorder="0" applyAlignment="0" applyProtection="0"/>
    <xf numFmtId="0" fontId="5" fillId="43" borderId="0" applyNumberFormat="0" applyBorder="0" applyAlignment="0" applyProtection="0"/>
    <xf numFmtId="0" fontId="33" fillId="44" borderId="1" applyNumberFormat="0" applyAlignment="0" applyProtection="0"/>
    <xf numFmtId="0" fontId="6" fillId="13" borderId="2" applyNumberFormat="0" applyAlignment="0" applyProtection="0"/>
    <xf numFmtId="0" fontId="34" fillId="45" borderId="3" applyNumberFormat="0" applyAlignment="0" applyProtection="0"/>
    <xf numFmtId="0" fontId="7" fillId="46" borderId="4" applyNumberFormat="0" applyAlignment="0" applyProtection="0"/>
    <xf numFmtId="0" fontId="35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40" fillId="47" borderId="13" applyNumberFormat="0" applyAlignment="0" applyProtection="0"/>
    <xf numFmtId="0" fontId="13" fillId="48" borderId="14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>
      <alignment/>
      <protection/>
    </xf>
    <xf numFmtId="0" fontId="4" fillId="0" borderId="0" applyBorder="0">
      <alignment/>
      <protection/>
    </xf>
    <xf numFmtId="0" fontId="24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3" fillId="51" borderId="0" applyNumberFormat="0" applyBorder="0" applyAlignment="0" applyProtection="0"/>
    <xf numFmtId="0" fontId="16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54" borderId="0" applyNumberFormat="0" applyBorder="0" applyAlignment="0" applyProtection="0"/>
    <xf numFmtId="0" fontId="20" fillId="7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1" fillId="0" borderId="19" xfId="93" applyNumberFormat="1" applyFont="1" applyFill="1" applyBorder="1" applyAlignment="1">
      <alignment horizontal="left" vertical="center" wrapText="1"/>
      <protection/>
    </xf>
    <xf numFmtId="2" fontId="21" fillId="0" borderId="19" xfId="93" applyNumberFormat="1" applyFont="1" applyFill="1" applyBorder="1" applyAlignment="1">
      <alignment horizontal="center" vertical="center" wrapText="1"/>
      <protection/>
    </xf>
    <xf numFmtId="0" fontId="21" fillId="0" borderId="19" xfId="93" applyNumberFormat="1" applyFont="1" applyFill="1" applyBorder="1" applyAlignment="1">
      <alignment horizontal="center" vertical="center" wrapText="1"/>
      <protection/>
    </xf>
    <xf numFmtId="0" fontId="2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/>
      <protection/>
    </xf>
    <xf numFmtId="4" fontId="22" fillId="0" borderId="20" xfId="93" applyNumberFormat="1" applyFont="1" applyFill="1" applyBorder="1" applyAlignment="1">
      <alignment horizontal="center" vertical="center"/>
      <protection/>
    </xf>
    <xf numFmtId="4" fontId="22" fillId="0" borderId="19" xfId="114" applyNumberFormat="1" applyFont="1" applyFill="1" applyBorder="1" applyAlignment="1">
      <alignment horizontal="center" vertical="center"/>
    </xf>
    <xf numFmtId="172" fontId="22" fillId="0" borderId="19" xfId="114" applyNumberFormat="1" applyFont="1" applyFill="1" applyBorder="1" applyAlignment="1">
      <alignment horizontal="center" vertical="center"/>
    </xf>
    <xf numFmtId="4" fontId="22" fillId="0" borderId="19" xfId="107" applyNumberFormat="1" applyFont="1" applyFill="1" applyBorder="1" applyAlignment="1">
      <alignment horizontal="center" vertical="center"/>
    </xf>
    <xf numFmtId="4" fontId="22" fillId="0" borderId="19" xfId="93" applyNumberFormat="1" applyFont="1" applyFill="1" applyBorder="1" applyAlignment="1">
      <alignment horizontal="center" vertical="center"/>
      <protection/>
    </xf>
    <xf numFmtId="4" fontId="22" fillId="0" borderId="19" xfId="93" applyNumberFormat="1" applyFont="1" applyFill="1" applyBorder="1" applyAlignment="1">
      <alignment horizontal="center"/>
      <protection/>
    </xf>
    <xf numFmtId="0" fontId="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 shrinkToFit="1"/>
      <protection/>
    </xf>
    <xf numFmtId="4" fontId="22" fillId="0" borderId="19" xfId="93" applyNumberFormat="1" applyFont="1" applyFill="1" applyBorder="1" applyAlignment="1">
      <alignment horizontal="center" vertical="center" wrapText="1" shrinkToFit="1"/>
      <protection/>
    </xf>
    <xf numFmtId="0" fontId="23" fillId="0" borderId="0" xfId="93" applyNumberFormat="1" applyFont="1" applyFill="1">
      <alignment/>
      <protection/>
    </xf>
    <xf numFmtId="0" fontId="2" fillId="0" borderId="21" xfId="93" applyFont="1" applyFill="1" applyBorder="1" applyAlignment="1">
      <alignment horizontal="left" vertical="center" wrapText="1"/>
      <protection/>
    </xf>
    <xf numFmtId="4" fontId="22" fillId="0" borderId="21" xfId="93" applyNumberFormat="1" applyFont="1" applyFill="1" applyBorder="1" applyAlignment="1">
      <alignment horizontal="center" vertical="center"/>
      <protection/>
    </xf>
    <xf numFmtId="4" fontId="22" fillId="0" borderId="21" xfId="114" applyNumberFormat="1" applyFont="1" applyFill="1" applyBorder="1" applyAlignment="1">
      <alignment horizontal="center" vertical="center"/>
    </xf>
    <xf numFmtId="4" fontId="22" fillId="0" borderId="21" xfId="107" applyNumberFormat="1" applyFont="1" applyFill="1" applyBorder="1" applyAlignment="1">
      <alignment horizontal="center" vertical="center"/>
    </xf>
    <xf numFmtId="4" fontId="22" fillId="0" borderId="21" xfId="93" applyNumberFormat="1" applyFont="1" applyFill="1" applyBorder="1" applyAlignment="1">
      <alignment horizontal="center"/>
      <protection/>
    </xf>
    <xf numFmtId="0" fontId="21" fillId="0" borderId="19" xfId="94" applyFont="1" applyFill="1" applyBorder="1" applyAlignment="1">
      <alignment horizontal="left" wrapText="1"/>
      <protection/>
    </xf>
    <xf numFmtId="4" fontId="22" fillId="0" borderId="0" xfId="93" applyNumberFormat="1" applyFont="1" applyFill="1">
      <alignment/>
      <protection/>
    </xf>
    <xf numFmtId="4" fontId="22" fillId="0" borderId="19" xfId="94" applyNumberFormat="1" applyFont="1" applyFill="1" applyBorder="1" applyAlignment="1">
      <alignment horizontal="center" wrapText="1"/>
      <protection/>
    </xf>
    <xf numFmtId="0" fontId="22" fillId="0" borderId="0" xfId="93" applyNumberFormat="1" applyFont="1" applyFill="1" applyAlignment="1">
      <alignment horizontal="left" vertical="center" wrapText="1"/>
      <protection/>
    </xf>
    <xf numFmtId="0" fontId="21" fillId="0" borderId="21" xfId="94" applyFont="1" applyFill="1" applyBorder="1" applyAlignment="1">
      <alignment horizontal="left" wrapText="1"/>
      <protection/>
    </xf>
    <xf numFmtId="172" fontId="22" fillId="0" borderId="21" xfId="114" applyNumberFormat="1" applyFont="1" applyFill="1" applyBorder="1" applyAlignment="1">
      <alignment horizontal="center" vertical="center"/>
    </xf>
    <xf numFmtId="0" fontId="22" fillId="0" borderId="0" xfId="93" applyNumberFormat="1" applyFont="1" applyFill="1" applyAlignment="1">
      <alignment horizontal="center" vertical="center" wrapText="1"/>
      <protection/>
    </xf>
    <xf numFmtId="0" fontId="22" fillId="0" borderId="0" xfId="93" applyNumberFormat="1" applyFont="1" applyFill="1" applyAlignment="1">
      <alignment horizontal="center" vertical="center"/>
      <protection/>
    </xf>
    <xf numFmtId="2" fontId="22" fillId="0" borderId="0" xfId="93" applyNumberFormat="1" applyFont="1" applyFill="1" applyAlignment="1">
      <alignment horizontal="center" vertical="center"/>
      <protection/>
    </xf>
    <xf numFmtId="4" fontId="22" fillId="0" borderId="0" xfId="93" applyNumberFormat="1" applyFont="1" applyFill="1" applyAlignment="1">
      <alignment horizontal="center" vertical="center"/>
      <protection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174" fontId="2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 shrinkToFit="1"/>
    </xf>
    <xf numFmtId="0" fontId="22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2" fontId="3" fillId="0" borderId="0" xfId="114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0" fontId="2" fillId="0" borderId="21" xfId="0" applyFont="1" applyFill="1" applyBorder="1" applyAlignment="1">
      <alignment horizontal="left" vertical="center" wrapText="1"/>
    </xf>
    <xf numFmtId="4" fontId="49" fillId="0" borderId="0" xfId="114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Alignment="1">
      <alignment wrapText="1"/>
    </xf>
    <xf numFmtId="4" fontId="49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174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2" fontId="22" fillId="0" borderId="0" xfId="0" applyNumberFormat="1" applyFont="1" applyFill="1" applyAlignment="1">
      <alignment horizontal="center" vertical="center" wrapText="1"/>
    </xf>
    <xf numFmtId="175" fontId="22" fillId="0" borderId="0" xfId="0" applyNumberFormat="1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 wrapText="1"/>
    </xf>
    <xf numFmtId="0" fontId="27" fillId="0" borderId="0" xfId="0" applyNumberFormat="1" applyFont="1" applyFill="1" applyAlignment="1">
      <alignment wrapText="1"/>
    </xf>
    <xf numFmtId="4" fontId="22" fillId="0" borderId="0" xfId="0" applyNumberFormat="1" applyFont="1" applyFill="1" applyBorder="1" applyAlignment="1">
      <alignment horizontal="center" vertical="center" wrapText="1"/>
    </xf>
    <xf numFmtId="17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27" fillId="12" borderId="19" xfId="0" applyNumberFormat="1" applyFont="1" applyFill="1" applyBorder="1" applyAlignment="1">
      <alignment horizontal="center" vertical="center" wrapText="1"/>
    </xf>
    <xf numFmtId="0" fontId="27" fillId="55" borderId="23" xfId="0" applyNumberFormat="1" applyFont="1" applyFill="1" applyBorder="1" applyAlignment="1">
      <alignment horizontal="center" vertical="center" wrapText="1"/>
    </xf>
    <xf numFmtId="4" fontId="27" fillId="55" borderId="24" xfId="0" applyNumberFormat="1" applyFont="1" applyFill="1" applyBorder="1" applyAlignment="1">
      <alignment horizontal="center" vertical="center" wrapText="1"/>
    </xf>
    <xf numFmtId="176" fontId="27" fillId="55" borderId="24" xfId="114" applyNumberFormat="1" applyFont="1" applyFill="1" applyBorder="1" applyAlignment="1">
      <alignment horizontal="center" vertical="center" wrapText="1"/>
    </xf>
    <xf numFmtId="4" fontId="27" fillId="55" borderId="24" xfId="107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 shrinkToFit="1"/>
    </xf>
    <xf numFmtId="0" fontId="21" fillId="0" borderId="19" xfId="93" applyFont="1" applyFill="1" applyBorder="1" applyAlignment="1">
      <alignment horizontal="left" vertical="center" wrapText="1"/>
      <protection/>
    </xf>
    <xf numFmtId="0" fontId="21" fillId="0" borderId="2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1" fillId="0" borderId="19" xfId="94" applyFont="1" applyFill="1" applyBorder="1" applyAlignment="1">
      <alignment horizontal="left" vertical="center" wrapText="1"/>
      <protection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21" xfId="94" applyFont="1" applyFill="1" applyBorder="1" applyAlignment="1">
      <alignment horizontal="left" vertical="center" wrapText="1"/>
      <protection/>
    </xf>
    <xf numFmtId="0" fontId="23" fillId="0" borderId="19" xfId="0" applyNumberFormat="1" applyFont="1" applyFill="1" applyBorder="1" applyAlignment="1">
      <alignment horizontal="left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/>
    </xf>
    <xf numFmtId="4" fontId="21" fillId="0" borderId="19" xfId="107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 shrinkToFi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21" xfId="114" applyNumberFormat="1" applyFont="1" applyFill="1" applyBorder="1" applyAlignment="1">
      <alignment horizontal="center" vertical="center" wrapText="1"/>
    </xf>
    <xf numFmtId="4" fontId="21" fillId="0" borderId="21" xfId="114" applyNumberFormat="1" applyFont="1" applyFill="1" applyBorder="1" applyAlignment="1">
      <alignment horizontal="center" vertical="center"/>
    </xf>
    <xf numFmtId="4" fontId="21" fillId="0" borderId="19" xfId="94" applyNumberFormat="1" applyFont="1" applyFill="1" applyBorder="1" applyAlignment="1">
      <alignment horizontal="center" vertical="center" wrapText="1"/>
      <protection/>
    </xf>
    <xf numFmtId="4" fontId="23" fillId="0" borderId="19" xfId="114" applyNumberFormat="1" applyFont="1" applyFill="1" applyBorder="1" applyAlignment="1">
      <alignment horizontal="center" vertical="center" wrapText="1"/>
    </xf>
    <xf numFmtId="4" fontId="23" fillId="0" borderId="19" xfId="107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wrapText="1"/>
    </xf>
    <xf numFmtId="4" fontId="21" fillId="0" borderId="19" xfId="0" applyNumberFormat="1" applyFont="1" applyFill="1" applyBorder="1" applyAlignment="1">
      <alignment horizontal="center" wrapText="1"/>
    </xf>
    <xf numFmtId="4" fontId="21" fillId="0" borderId="21" xfId="0" applyNumberFormat="1" applyFont="1" applyFill="1" applyBorder="1" applyAlignment="1">
      <alignment horizontal="center" wrapText="1"/>
    </xf>
    <xf numFmtId="4" fontId="27" fillId="12" borderId="19" xfId="0" applyNumberFormat="1" applyFont="1" applyFill="1" applyBorder="1" applyAlignment="1">
      <alignment horizontal="center" vertical="center" wrapText="1"/>
    </xf>
    <xf numFmtId="4" fontId="27" fillId="12" borderId="19" xfId="114" applyNumberFormat="1" applyFont="1" applyFill="1" applyBorder="1" applyAlignment="1">
      <alignment horizontal="center" vertical="center" wrapText="1"/>
    </xf>
    <xf numFmtId="4" fontId="23" fillId="12" borderId="19" xfId="0" applyNumberFormat="1" applyFont="1" applyFill="1" applyBorder="1" applyAlignment="1">
      <alignment horizontal="center" vertical="center" wrapText="1"/>
    </xf>
    <xf numFmtId="4" fontId="23" fillId="12" borderId="19" xfId="114" applyNumberFormat="1" applyFont="1" applyFill="1" applyBorder="1" applyAlignment="1">
      <alignment horizontal="center" vertical="center" wrapText="1"/>
    </xf>
    <xf numFmtId="0" fontId="23" fillId="55" borderId="23" xfId="0" applyNumberFormat="1" applyFont="1" applyFill="1" applyBorder="1" applyAlignment="1">
      <alignment horizontal="center" vertical="center" wrapText="1"/>
    </xf>
    <xf numFmtId="4" fontId="23" fillId="55" borderId="24" xfId="0" applyNumberFormat="1" applyFont="1" applyFill="1" applyBorder="1" applyAlignment="1">
      <alignment horizontal="center" vertical="center" wrapText="1"/>
    </xf>
    <xf numFmtId="4" fontId="23" fillId="55" borderId="24" xfId="114" applyNumberFormat="1" applyFont="1" applyFill="1" applyBorder="1" applyAlignment="1">
      <alignment horizontal="center" vertical="center" wrapText="1"/>
    </xf>
    <xf numFmtId="4" fontId="23" fillId="55" borderId="24" xfId="107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center" wrapText="1"/>
    </xf>
    <xf numFmtId="0" fontId="50" fillId="0" borderId="0" xfId="0" applyNumberFormat="1" applyFont="1" applyFill="1" applyAlignment="1">
      <alignment wrapText="1"/>
    </xf>
    <xf numFmtId="4" fontId="50" fillId="0" borderId="0" xfId="0" applyNumberFormat="1" applyFont="1" applyFill="1" applyAlignment="1">
      <alignment wrapText="1"/>
    </xf>
    <xf numFmtId="0" fontId="27" fillId="0" borderId="0" xfId="0" applyNumberFormat="1" applyFont="1" applyFill="1" applyBorder="1" applyAlignment="1">
      <alignment horizont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175" fontId="23" fillId="0" borderId="19" xfId="107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 wrapText="1"/>
    </xf>
    <xf numFmtId="3" fontId="31" fillId="0" borderId="0" xfId="0" applyNumberFormat="1" applyFont="1" applyFill="1" applyAlignment="1">
      <alignment horizontal="center" vertical="center" wrapText="1"/>
    </xf>
    <xf numFmtId="3" fontId="22" fillId="0" borderId="0" xfId="0" applyNumberFormat="1" applyFont="1" applyFill="1" applyAlignment="1">
      <alignment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Percent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3" xfId="95"/>
    <cellStyle name="Обычный 3 2" xfId="96"/>
    <cellStyle name="Обычный 4" xfId="97"/>
    <cellStyle name="Обычный 5" xfId="98"/>
    <cellStyle name="Обычный 6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Процентный 2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Финансовый 2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77;&#1088;&#1072;&#1090;&#1080;&#1074;&#1085;&#1099;&#1081;%20&#1086;&#1090;&#1095;&#1077;&#1090;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макросов"/>
      <sheetName val="Инструкция"/>
      <sheetName val="январь"/>
      <sheetName val="февраль"/>
      <sheetName val="март"/>
      <sheetName val="ЗП-соц_1кв."/>
      <sheetName val="апрель"/>
      <sheetName val="май"/>
      <sheetName val="июнь"/>
      <sheetName val="ЗП-соц_2кв."/>
      <sheetName val="июль"/>
      <sheetName val="август"/>
      <sheetName val="сентябрь"/>
      <sheetName val="ЗП-соц_3кв."/>
      <sheetName val="октябрь"/>
      <sheetName val="ноябрь"/>
      <sheetName val="декабрь"/>
      <sheetName val="ЗП-соц_4кв."/>
      <sheetName val="разбор"/>
      <sheetName val="Проверка"/>
      <sheetName val="спис"/>
    </sheetNames>
    <sheetDataSet>
      <sheetData sheetId="20">
        <row r="2">
          <cell r="A2" t="str">
            <v>ЛОГБУ "Будогощский ПНИ"</v>
          </cell>
        </row>
        <row r="3">
          <cell r="A3" t="str">
            <v>ЛОГБУ "Вознесенский ДИ"</v>
          </cell>
        </row>
        <row r="4">
          <cell r="A4" t="str">
            <v>ЛОГБУ "Волосовский ПНИ"</v>
          </cell>
        </row>
        <row r="5">
          <cell r="A5" t="str">
            <v>ЛОГБУ "Волховский ПНИ"</v>
          </cell>
        </row>
        <row r="6">
          <cell r="A6" t="str">
            <v>ЛОГБУ "Всеволожский ДИ"</v>
          </cell>
        </row>
        <row r="7">
          <cell r="A7" t="str">
            <v>ЛОГБУ "Гатчинский ПНИ"</v>
          </cell>
        </row>
        <row r="8">
          <cell r="A8" t="str">
            <v>ЛОГБУ "Каменногорский ДИ"</v>
          </cell>
        </row>
        <row r="9">
          <cell r="A9" t="str">
            <v>ЛОГБУ "Кингисеппский ДИ"</v>
          </cell>
        </row>
        <row r="10">
          <cell r="A10" t="str">
            <v>ЛОГБУ "Кингисеппский ПНИ"</v>
          </cell>
        </row>
        <row r="11">
          <cell r="A11" t="str">
            <v>ЛОГБУ "Кировский ПНИ"</v>
          </cell>
        </row>
        <row r="12">
          <cell r="A12" t="str">
            <v>ЛОГБУ "Лодейнопольский специальный ДИ"</v>
          </cell>
        </row>
        <row r="13">
          <cell r="A13" t="str">
            <v>ЛОГБУ "Лужский ПНИ"</v>
          </cell>
        </row>
        <row r="14">
          <cell r="A14" t="str">
            <v>ЛОГБУ "ЛО МРЦ"</v>
          </cell>
        </row>
        <row r="15">
          <cell r="A15" t="str">
            <v>ЛОГБУ "Сланцевский ДИ"</v>
          </cell>
        </row>
        <row r="16">
          <cell r="A16" t="str">
            <v>ЛОГБУ "Сясьстройский ПНИ"</v>
          </cell>
        </row>
        <row r="17">
          <cell r="A17" t="str">
            <v>ЛОГБУ "Тихвинский ДИ"</v>
          </cell>
        </row>
        <row r="18">
          <cell r="A18" t="str">
            <v>ЛОГБУ "ГЦ"</v>
          </cell>
        </row>
        <row r="19">
          <cell r="A19" t="str">
            <v>ВСЕГО ГУ</v>
          </cell>
        </row>
        <row r="20">
          <cell r="A20" t="str">
            <v>ЛОГАУ "Бокситогорский КЦСОН"</v>
          </cell>
        </row>
        <row r="21">
          <cell r="A21" t="str">
            <v>ЛОГБУ "Волосовский комплексный центр социального обслуживания населения "Берегиня"</v>
          </cell>
        </row>
        <row r="22">
          <cell r="A22" t="str">
            <v>ЛОГБУ "Волховский КЦСОН "Береника"</v>
          </cell>
        </row>
        <row r="23">
          <cell r="A23" t="str">
            <v>ЛОГАУ "Всеволожский КЦСОН"</v>
          </cell>
        </row>
        <row r="24">
          <cell r="A24" t="str">
            <v>ЛОГБУ "Выборгский КЦСОН "Добро пожаловать!"</v>
          </cell>
        </row>
        <row r="25">
          <cell r="A25" t="str">
            <v>ЛОГБУ "Выборгский КЦСОН"</v>
          </cell>
        </row>
        <row r="26">
          <cell r="A26" t="str">
            <v>ЛОГБУ "Гатчинский КЦСОН "Дарина"</v>
          </cell>
        </row>
        <row r="27">
          <cell r="A27" t="str">
            <v>ЛОГБУ "Кингисеппский СРЦ"</v>
          </cell>
        </row>
        <row r="28">
          <cell r="A28" t="str">
            <v>ЛОГАУ "Кингисеппский ЦСО"</v>
          </cell>
        </row>
        <row r="29">
          <cell r="A29" t="str">
            <v>ЛОГБУ "Киришский КЦСОН"</v>
          </cell>
        </row>
        <row r="30">
          <cell r="A30" t="str">
            <v>ЛОГАУ "Кировский КЦСОН" </v>
          </cell>
        </row>
        <row r="31">
          <cell r="A31" t="str">
            <v>ЛОГБУ "Лодейнопольский ЦСОН "Возрождение"</v>
          </cell>
        </row>
        <row r="32">
          <cell r="A32" t="str">
            <v>ЛОГБУ "Ломоносовский
 КЦСОН "Надежда""</v>
          </cell>
        </row>
        <row r="33">
          <cell r="A33" t="str">
            <v>ЛОГАУ "Лужский КЦСОН"</v>
          </cell>
        </row>
        <row r="34">
          <cell r="A34" t="str">
            <v>ЛОГБУ СРЦН "Семья" Подпорожский</v>
          </cell>
        </row>
        <row r="35">
          <cell r="A35" t="str">
            <v>ЛОГБУ  "Приозерский комплексный центр социального обслуживания населения"</v>
          </cell>
        </row>
        <row r="36">
          <cell r="A36" t="str">
            <v>ЛОГБУ «Сланцевский ЦСОН «Мечта»</v>
          </cell>
        </row>
        <row r="37">
          <cell r="A37" t="str">
            <v>ЛОГБУ "Сланцевский ЦСО "Надежда"</v>
          </cell>
        </row>
        <row r="38">
          <cell r="A38" t="str">
            <v>ЛОГАУ КЦСОН  Сосновый Бор </v>
          </cell>
        </row>
        <row r="39">
          <cell r="A39" t="str">
            <v>ЛОГБУ "Тихвинский КЦСОН"</v>
          </cell>
        </row>
        <row r="40">
          <cell r="A40" t="str">
            <v>ЛОГБУ "Тосненский СРЦН "Дельфиненок"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53"/>
  <sheetViews>
    <sheetView view="pageBreakPreview" zoomScale="60" zoomScalePageLayoutView="0" workbookViewId="0" topLeftCell="A1">
      <pane ySplit="3" topLeftCell="A13" activePane="bottomLeft" state="frozen"/>
      <selection pane="topLeft" activeCell="A1" sqref="A1"/>
      <selection pane="bottomLeft" activeCell="I52" sqref="I52"/>
    </sheetView>
  </sheetViews>
  <sheetFormatPr defaultColWidth="9.140625" defaultRowHeight="15"/>
  <cols>
    <col min="1" max="1" width="32.421875" style="35" customWidth="1"/>
    <col min="2" max="2" width="19.421875" style="37" customWidth="1"/>
    <col min="3" max="3" width="19.00390625" style="56" customWidth="1"/>
    <col min="4" max="4" width="19.140625" style="37" customWidth="1"/>
    <col min="5" max="5" width="13.00390625" style="37" customWidth="1"/>
    <col min="6" max="6" width="20.421875" style="54" customWidth="1"/>
    <col min="7" max="7" width="13.140625" style="37" customWidth="1"/>
    <col min="8" max="8" width="14.140625" style="37" customWidth="1"/>
    <col min="9" max="9" width="15.8515625" style="37" customWidth="1"/>
    <col min="10" max="10" width="14.00390625" style="37" customWidth="1"/>
    <col min="11" max="16384" width="9.140625" style="39" customWidth="1"/>
  </cols>
  <sheetData>
    <row r="1" spans="1:11" ht="22.5" customHeight="1">
      <c r="A1" s="108" t="s">
        <v>40</v>
      </c>
      <c r="B1" s="108"/>
      <c r="C1" s="108"/>
      <c r="D1" s="108"/>
      <c r="E1" s="108"/>
      <c r="F1" s="108"/>
      <c r="G1" s="108"/>
      <c r="H1" s="108"/>
      <c r="I1" s="108"/>
      <c r="J1" s="38" t="s">
        <v>62</v>
      </c>
      <c r="K1" s="38">
        <f>VLOOKUP(month,месяцы!$A$1:$B$12,2,FALSE)</f>
        <v>9</v>
      </c>
    </row>
    <row r="2" spans="1:11" ht="19.5" customHeight="1">
      <c r="A2" s="109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9"/>
      <c r="C2" s="109"/>
      <c r="D2" s="109"/>
      <c r="E2" s="109"/>
      <c r="F2" s="109"/>
      <c r="G2" s="40"/>
      <c r="H2" s="41"/>
      <c r="I2" s="42">
        <v>50400</v>
      </c>
      <c r="J2" s="38">
        <v>2023</v>
      </c>
      <c r="K2" s="91"/>
    </row>
    <row r="3" spans="1:10" ht="113.2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(сентябрь)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</row>
    <row r="4" spans="1:15" ht="21" customHeight="1">
      <c r="A4" s="70" t="s">
        <v>2</v>
      </c>
      <c r="B4" s="79">
        <v>3.5</v>
      </c>
      <c r="C4" s="80">
        <v>3.5</v>
      </c>
      <c r="D4" s="81">
        <f>_xlfn.IFERROR(G4/B4*1000,0)</f>
        <v>138400.00000000003</v>
      </c>
      <c r="E4" s="81">
        <f>_xlfn.IFERROR(I4/C4/$K$1*1000,0)</f>
        <v>100803.17460317462</v>
      </c>
      <c r="F4" s="82">
        <f>_xlfn.IFERROR(E4/$I$2*100,0)</f>
        <v>200.00629881582265</v>
      </c>
      <c r="G4" s="80">
        <v>484.4000000000001</v>
      </c>
      <c r="H4" s="80">
        <v>0</v>
      </c>
      <c r="I4" s="83">
        <v>3175.3</v>
      </c>
      <c r="J4" s="83"/>
      <c r="K4" s="45"/>
      <c r="N4" s="45"/>
      <c r="O4" s="45"/>
    </row>
    <row r="5" spans="1:15" ht="21" customHeight="1">
      <c r="A5" s="70" t="s">
        <v>3</v>
      </c>
      <c r="B5" s="79">
        <v>0</v>
      </c>
      <c r="C5" s="80"/>
      <c r="D5" s="81">
        <f aca="true" t="shared" si="0" ref="D5:D20">_xlfn.IFERROR(G5/B5*1000,0)</f>
        <v>0</v>
      </c>
      <c r="E5" s="81">
        <f aca="true" t="shared" si="1" ref="E5:E20">_xlfn.IFERROR(I5/C5/$K$1*1000,0)</f>
        <v>0</v>
      </c>
      <c r="F5" s="82">
        <f aca="true" t="shared" si="2" ref="F5:F20">_xlfn.IFERROR(E5/$I$2*100,0)</f>
        <v>0</v>
      </c>
      <c r="G5" s="80">
        <v>0</v>
      </c>
      <c r="H5" s="80">
        <v>0</v>
      </c>
      <c r="I5" s="83"/>
      <c r="J5" s="83"/>
      <c r="K5" s="45"/>
      <c r="N5" s="45"/>
      <c r="O5" s="45"/>
    </row>
    <row r="6" spans="1:15" ht="21" customHeight="1">
      <c r="A6" s="70" t="s">
        <v>4</v>
      </c>
      <c r="B6" s="79">
        <v>1</v>
      </c>
      <c r="C6" s="80">
        <v>1</v>
      </c>
      <c r="D6" s="81">
        <f t="shared" si="0"/>
        <v>129300.00000000007</v>
      </c>
      <c r="E6" s="81">
        <f t="shared" si="1"/>
        <v>100688.88888888889</v>
      </c>
      <c r="F6" s="82">
        <f t="shared" si="2"/>
        <v>199.7795414462081</v>
      </c>
      <c r="G6" s="80">
        <v>129.30000000000007</v>
      </c>
      <c r="H6" s="80">
        <v>0</v>
      </c>
      <c r="I6" s="83">
        <v>906.2</v>
      </c>
      <c r="J6" s="83"/>
      <c r="K6" s="45"/>
      <c r="N6" s="45"/>
      <c r="O6" s="45"/>
    </row>
    <row r="7" spans="1:15" ht="21" customHeight="1">
      <c r="A7" s="70" t="s">
        <v>6</v>
      </c>
      <c r="B7" s="79">
        <v>2</v>
      </c>
      <c r="C7" s="80">
        <v>2</v>
      </c>
      <c r="D7" s="81">
        <f t="shared" si="0"/>
        <v>138149.99999999997</v>
      </c>
      <c r="E7" s="81">
        <f t="shared" si="1"/>
        <v>102144.44444444445</v>
      </c>
      <c r="F7" s="82">
        <f t="shared" si="2"/>
        <v>202.66754850088185</v>
      </c>
      <c r="G7" s="80">
        <v>276.29999999999995</v>
      </c>
      <c r="H7" s="80">
        <v>0</v>
      </c>
      <c r="I7" s="83">
        <v>1838.6</v>
      </c>
      <c r="J7" s="83"/>
      <c r="K7" s="45"/>
      <c r="N7" s="45"/>
      <c r="O7" s="45"/>
    </row>
    <row r="8" spans="1:15" ht="16.5">
      <c r="A8" s="70" t="s">
        <v>7</v>
      </c>
      <c r="B8" s="83">
        <v>1.0009999999999994</v>
      </c>
      <c r="C8" s="80">
        <v>0.945</v>
      </c>
      <c r="D8" s="81">
        <f t="shared" si="0"/>
        <v>100699.30069930082</v>
      </c>
      <c r="E8" s="81">
        <f t="shared" si="1"/>
        <v>120176.36684303352</v>
      </c>
      <c r="F8" s="82">
        <f t="shared" si="2"/>
        <v>238.4451723076062</v>
      </c>
      <c r="G8" s="80">
        <v>100.80000000000007</v>
      </c>
      <c r="H8" s="80">
        <v>5.5</v>
      </c>
      <c r="I8" s="83">
        <v>1022.1</v>
      </c>
      <c r="J8" s="83">
        <v>31.2</v>
      </c>
      <c r="K8" s="45"/>
      <c r="N8" s="45"/>
      <c r="O8" s="45"/>
    </row>
    <row r="9" spans="1:15" s="46" customFormat="1" ht="16.5">
      <c r="A9" s="70" t="s">
        <v>8</v>
      </c>
      <c r="B9" s="83">
        <v>5.899999999999999</v>
      </c>
      <c r="C9" s="80">
        <v>5.9</v>
      </c>
      <c r="D9" s="81">
        <f t="shared" si="0"/>
        <v>130847.45762711867</v>
      </c>
      <c r="E9" s="81">
        <f t="shared" si="1"/>
        <v>100800.37664783427</v>
      </c>
      <c r="F9" s="82">
        <f t="shared" si="2"/>
        <v>200.0007473171315</v>
      </c>
      <c r="G9" s="80">
        <v>772</v>
      </c>
      <c r="H9" s="80">
        <v>0</v>
      </c>
      <c r="I9" s="83">
        <v>5352.5</v>
      </c>
      <c r="J9" s="83"/>
      <c r="K9" s="45"/>
      <c r="N9" s="45"/>
      <c r="O9" s="45"/>
    </row>
    <row r="10" spans="1:15" ht="16.5">
      <c r="A10" s="70" t="s">
        <v>9</v>
      </c>
      <c r="B10" s="83">
        <v>1</v>
      </c>
      <c r="C10" s="80">
        <v>1</v>
      </c>
      <c r="D10" s="81">
        <f t="shared" si="0"/>
        <v>130460.00000000003</v>
      </c>
      <c r="E10" s="81">
        <f t="shared" si="1"/>
        <v>100595.55555555556</v>
      </c>
      <c r="F10" s="82">
        <f t="shared" si="2"/>
        <v>199.59435626102294</v>
      </c>
      <c r="G10" s="80">
        <v>130.46000000000004</v>
      </c>
      <c r="H10" s="80">
        <v>1.1999999999999993</v>
      </c>
      <c r="I10" s="83">
        <v>905.36</v>
      </c>
      <c r="J10" s="83">
        <v>21.4</v>
      </c>
      <c r="K10" s="45"/>
      <c r="N10" s="45"/>
      <c r="O10" s="45"/>
    </row>
    <row r="11" spans="1:15" ht="17.25" customHeight="1">
      <c r="A11" s="70" t="s">
        <v>10</v>
      </c>
      <c r="B11" s="83">
        <v>0.25599999999999934</v>
      </c>
      <c r="C11" s="80">
        <v>0.84</v>
      </c>
      <c r="D11" s="81">
        <f t="shared" si="0"/>
        <v>203125.00000000052</v>
      </c>
      <c r="E11" s="81">
        <f t="shared" si="1"/>
        <v>100793.6507936508</v>
      </c>
      <c r="F11" s="82">
        <f t="shared" si="2"/>
        <v>199.98740236835474</v>
      </c>
      <c r="G11" s="80">
        <v>52</v>
      </c>
      <c r="H11" s="80">
        <v>0</v>
      </c>
      <c r="I11" s="83">
        <v>762</v>
      </c>
      <c r="J11" s="83"/>
      <c r="K11" s="45"/>
      <c r="N11" s="45"/>
      <c r="O11" s="45"/>
    </row>
    <row r="12" spans="1:15" s="46" customFormat="1" ht="16.5">
      <c r="A12" s="71" t="s">
        <v>11</v>
      </c>
      <c r="B12" s="84">
        <v>1.5</v>
      </c>
      <c r="C12" s="80">
        <v>1.5</v>
      </c>
      <c r="D12" s="81">
        <f t="shared" si="0"/>
        <v>132133.33333333334</v>
      </c>
      <c r="E12" s="81">
        <f t="shared" si="1"/>
        <v>100022.2222222222</v>
      </c>
      <c r="F12" s="82">
        <f t="shared" si="2"/>
        <v>198.45679012345676</v>
      </c>
      <c r="G12" s="80">
        <v>198.20000000000005</v>
      </c>
      <c r="H12" s="80">
        <v>0</v>
      </c>
      <c r="I12" s="83">
        <v>1350.3</v>
      </c>
      <c r="J12" s="83"/>
      <c r="K12" s="45"/>
      <c r="N12" s="45"/>
      <c r="O12" s="45"/>
    </row>
    <row r="13" spans="1:15" s="47" customFormat="1" ht="16.5">
      <c r="A13" s="70" t="s">
        <v>12</v>
      </c>
      <c r="B13" s="83">
        <v>4.5</v>
      </c>
      <c r="C13" s="80">
        <v>4.5</v>
      </c>
      <c r="D13" s="81">
        <f t="shared" si="0"/>
        <v>139311.11111111112</v>
      </c>
      <c r="E13" s="81">
        <f t="shared" si="1"/>
        <v>100800.00000000001</v>
      </c>
      <c r="F13" s="82">
        <f t="shared" si="2"/>
        <v>200.00000000000006</v>
      </c>
      <c r="G13" s="80">
        <v>626.9000000000001</v>
      </c>
      <c r="H13" s="80">
        <v>53.599999999999994</v>
      </c>
      <c r="I13" s="83">
        <v>4082.4</v>
      </c>
      <c r="J13" s="83">
        <v>130.6</v>
      </c>
      <c r="K13" s="45"/>
      <c r="N13" s="45"/>
      <c r="O13" s="45"/>
    </row>
    <row r="14" spans="1:15" s="46" customFormat="1" ht="37.5" customHeight="1">
      <c r="A14" s="71" t="s">
        <v>13</v>
      </c>
      <c r="B14" s="84">
        <v>4.000999999999998</v>
      </c>
      <c r="C14" s="80">
        <v>3.889</v>
      </c>
      <c r="D14" s="81">
        <f>_xlfn.IFERROR(G14/B14*1000,0)</f>
        <v>129642.58935266187</v>
      </c>
      <c r="E14" s="81">
        <f t="shared" si="1"/>
        <v>100854.26130681981</v>
      </c>
      <c r="F14" s="82">
        <f t="shared" si="2"/>
        <v>200.1076613230552</v>
      </c>
      <c r="G14" s="80">
        <v>518.6999999999998</v>
      </c>
      <c r="H14" s="80">
        <v>0</v>
      </c>
      <c r="I14" s="83">
        <v>3530</v>
      </c>
      <c r="J14" s="83"/>
      <c r="K14" s="45"/>
      <c r="N14" s="45"/>
      <c r="O14" s="45"/>
    </row>
    <row r="15" spans="1:15" s="46" customFormat="1" ht="16.5">
      <c r="A15" s="70" t="s">
        <v>14</v>
      </c>
      <c r="B15" s="83">
        <v>2</v>
      </c>
      <c r="C15" s="80">
        <v>2</v>
      </c>
      <c r="D15" s="81">
        <f t="shared" si="0"/>
        <v>149650.0000000001</v>
      </c>
      <c r="E15" s="81">
        <f t="shared" si="1"/>
        <v>100800.00000000001</v>
      </c>
      <c r="F15" s="82">
        <f t="shared" si="2"/>
        <v>200.00000000000006</v>
      </c>
      <c r="G15" s="80">
        <v>299.3000000000002</v>
      </c>
      <c r="H15" s="80">
        <v>0</v>
      </c>
      <c r="I15" s="83">
        <v>1814.4</v>
      </c>
      <c r="J15" s="83"/>
      <c r="K15" s="45"/>
      <c r="N15" s="45"/>
      <c r="O15" s="45"/>
    </row>
    <row r="16" spans="1:15" s="46" customFormat="1" ht="16.5">
      <c r="A16" s="72" t="s">
        <v>66</v>
      </c>
      <c r="B16" s="83">
        <v>2.6999999999999957</v>
      </c>
      <c r="C16" s="80">
        <v>4.3</v>
      </c>
      <c r="D16" s="81">
        <f t="shared" si="0"/>
        <v>149851.85185185206</v>
      </c>
      <c r="E16" s="81">
        <f t="shared" si="1"/>
        <v>100801.03359173126</v>
      </c>
      <c r="F16" s="82">
        <f t="shared" si="2"/>
        <v>200.00205077724456</v>
      </c>
      <c r="G16" s="80">
        <v>404.5999999999999</v>
      </c>
      <c r="H16" s="80">
        <v>0</v>
      </c>
      <c r="I16" s="83">
        <v>3901</v>
      </c>
      <c r="J16" s="83"/>
      <c r="K16" s="45"/>
      <c r="N16" s="45"/>
      <c r="O16" s="45"/>
    </row>
    <row r="17" spans="1:15" s="46" customFormat="1" ht="16.5">
      <c r="A17" s="70" t="s">
        <v>67</v>
      </c>
      <c r="B17" s="83">
        <v>1.0030000000000001</v>
      </c>
      <c r="C17" s="80">
        <v>0.667</v>
      </c>
      <c r="D17" s="81">
        <f t="shared" si="0"/>
        <v>120438.68394815552</v>
      </c>
      <c r="E17" s="81">
        <f t="shared" si="1"/>
        <v>100799.60019990004</v>
      </c>
      <c r="F17" s="82">
        <f t="shared" si="2"/>
        <v>199.99920674583342</v>
      </c>
      <c r="G17" s="80">
        <v>120.80000000000001</v>
      </c>
      <c r="H17" s="80">
        <v>0</v>
      </c>
      <c r="I17" s="83">
        <v>605.1</v>
      </c>
      <c r="J17" s="83"/>
      <c r="K17" s="45"/>
      <c r="N17" s="45"/>
      <c r="O17" s="45"/>
    </row>
    <row r="18" spans="1:15" ht="16.5">
      <c r="A18" s="70" t="s">
        <v>16</v>
      </c>
      <c r="B18" s="83">
        <v>0.75</v>
      </c>
      <c r="C18" s="80">
        <v>0.75</v>
      </c>
      <c r="D18" s="81">
        <f t="shared" si="0"/>
        <v>130266.66666666657</v>
      </c>
      <c r="E18" s="81">
        <f t="shared" si="1"/>
        <v>100800</v>
      </c>
      <c r="F18" s="82">
        <f t="shared" si="2"/>
        <v>200</v>
      </c>
      <c r="G18" s="80">
        <v>97.69999999999993</v>
      </c>
      <c r="H18" s="80">
        <v>0</v>
      </c>
      <c r="I18" s="83">
        <v>680.4</v>
      </c>
      <c r="J18" s="83"/>
      <c r="K18" s="45"/>
      <c r="N18" s="45"/>
      <c r="O18" s="45"/>
    </row>
    <row r="19" spans="1:15" ht="16.5">
      <c r="A19" s="70" t="s">
        <v>17</v>
      </c>
      <c r="B19" s="83">
        <v>0</v>
      </c>
      <c r="C19" s="80"/>
      <c r="D19" s="81">
        <f t="shared" si="0"/>
        <v>0</v>
      </c>
      <c r="E19" s="81">
        <f t="shared" si="1"/>
        <v>0</v>
      </c>
      <c r="F19" s="82">
        <f t="shared" si="2"/>
        <v>0</v>
      </c>
      <c r="G19" s="80">
        <v>0</v>
      </c>
      <c r="H19" s="80">
        <v>0</v>
      </c>
      <c r="I19" s="83"/>
      <c r="J19" s="83"/>
      <c r="K19" s="45"/>
      <c r="N19" s="45"/>
      <c r="O19" s="45"/>
    </row>
    <row r="20" spans="1:15" ht="16.5">
      <c r="A20" s="73" t="s">
        <v>68</v>
      </c>
      <c r="B20" s="85">
        <v>0</v>
      </c>
      <c r="C20" s="86"/>
      <c r="D20" s="87">
        <f t="shared" si="0"/>
        <v>0</v>
      </c>
      <c r="E20" s="81">
        <f t="shared" si="1"/>
        <v>0</v>
      </c>
      <c r="F20" s="82">
        <f t="shared" si="2"/>
        <v>0</v>
      </c>
      <c r="G20" s="86">
        <v>0</v>
      </c>
      <c r="H20" s="86">
        <v>0</v>
      </c>
      <c r="I20" s="85"/>
      <c r="J20" s="85"/>
      <c r="K20" s="45"/>
      <c r="N20" s="45"/>
      <c r="O20" s="45"/>
    </row>
    <row r="21" spans="1:15" s="59" customFormat="1" ht="16.5">
      <c r="A21" s="74" t="s">
        <v>46</v>
      </c>
      <c r="B21" s="89">
        <f>SUM(B4:B20)</f>
        <v>31.11099999999999</v>
      </c>
      <c r="C21" s="89">
        <f>SUM(C4:C20)</f>
        <v>32.791000000000004</v>
      </c>
      <c r="D21" s="89">
        <f>_xlfn.IFERROR(G21/B21*1000,0)</f>
        <v>135368.8406030022</v>
      </c>
      <c r="E21" s="89">
        <f>_xlfn.IFERROR(I21/C21/$K$1*1000,0)</f>
        <v>101402.01071432202</v>
      </c>
      <c r="F21" s="90">
        <f>_xlfn.IFERROR(E21/$I$2*100,0)</f>
        <v>201.1944657030199</v>
      </c>
      <c r="G21" s="89">
        <f>SUM(G4:G20)</f>
        <v>4211.46</v>
      </c>
      <c r="H21" s="89">
        <f>SUM(H4:H20)</f>
        <v>60.3</v>
      </c>
      <c r="I21" s="89">
        <f>SUM(I4:I20)</f>
        <v>29925.660000000003</v>
      </c>
      <c r="J21" s="89">
        <f>SUM(J4:J20)</f>
        <v>183.2</v>
      </c>
      <c r="K21" s="58"/>
      <c r="N21" s="45"/>
      <c r="O21" s="45"/>
    </row>
    <row r="22" spans="1:15" ht="30">
      <c r="A22" s="75" t="s">
        <v>19</v>
      </c>
      <c r="B22" s="83">
        <v>0</v>
      </c>
      <c r="C22" s="80"/>
      <c r="D22" s="81">
        <f aca="true" t="shared" si="3" ref="D22:D42">_xlfn.IFERROR(G22/B22*1000,0)</f>
        <v>0</v>
      </c>
      <c r="E22" s="81">
        <f aca="true" t="shared" si="4" ref="E22:E42">_xlfn.IFERROR(I22/C22/$K$1*1000,0)</f>
        <v>0</v>
      </c>
      <c r="F22" s="82">
        <f aca="true" t="shared" si="5" ref="F22:F42">_xlfn.IFERROR(E22/$I$2*100,0)</f>
        <v>0</v>
      </c>
      <c r="G22" s="80">
        <v>0</v>
      </c>
      <c r="H22" s="80">
        <v>0</v>
      </c>
      <c r="I22" s="80"/>
      <c r="J22" s="83"/>
      <c r="K22" s="45"/>
      <c r="N22" s="45"/>
      <c r="O22" s="45"/>
    </row>
    <row r="23" spans="1:15" ht="30">
      <c r="A23" s="75" t="s">
        <v>69</v>
      </c>
      <c r="B23" s="83">
        <v>0</v>
      </c>
      <c r="C23" s="80"/>
      <c r="D23" s="81">
        <f t="shared" si="3"/>
        <v>0</v>
      </c>
      <c r="E23" s="81">
        <f t="shared" si="4"/>
        <v>0</v>
      </c>
      <c r="F23" s="82">
        <f t="shared" si="5"/>
        <v>0</v>
      </c>
      <c r="G23" s="80">
        <v>0</v>
      </c>
      <c r="H23" s="80">
        <v>0</v>
      </c>
      <c r="I23" s="80"/>
      <c r="J23" s="83"/>
      <c r="K23" s="45"/>
      <c r="N23" s="45"/>
      <c r="O23" s="45"/>
    </row>
    <row r="24" spans="1:15" ht="30">
      <c r="A24" s="75" t="s">
        <v>21</v>
      </c>
      <c r="B24" s="83">
        <v>1.25</v>
      </c>
      <c r="C24" s="80">
        <v>1.242</v>
      </c>
      <c r="D24" s="81">
        <f t="shared" si="3"/>
        <v>130079.99999999993</v>
      </c>
      <c r="E24" s="81">
        <f t="shared" si="4"/>
        <v>100805.15297906601</v>
      </c>
      <c r="F24" s="82">
        <f t="shared" si="5"/>
        <v>200.01022416481354</v>
      </c>
      <c r="G24" s="80">
        <v>162.5999999999999</v>
      </c>
      <c r="H24" s="80">
        <v>0</v>
      </c>
      <c r="I24" s="80">
        <v>1126.8</v>
      </c>
      <c r="J24" s="83"/>
      <c r="K24" s="45"/>
      <c r="N24" s="45"/>
      <c r="O24" s="45"/>
    </row>
    <row r="25" spans="1:15" ht="16.5">
      <c r="A25" s="75" t="s">
        <v>22</v>
      </c>
      <c r="B25" s="83">
        <v>0</v>
      </c>
      <c r="C25" s="80"/>
      <c r="D25" s="81">
        <f t="shared" si="3"/>
        <v>0</v>
      </c>
      <c r="E25" s="81">
        <f t="shared" si="4"/>
        <v>0</v>
      </c>
      <c r="F25" s="82">
        <f t="shared" si="5"/>
        <v>0</v>
      </c>
      <c r="G25" s="80">
        <v>0</v>
      </c>
      <c r="H25" s="80">
        <v>0</v>
      </c>
      <c r="I25" s="80"/>
      <c r="J25" s="83"/>
      <c r="K25" s="45"/>
      <c r="N25" s="45"/>
      <c r="O25" s="45"/>
    </row>
    <row r="26" spans="1:15" ht="30">
      <c r="A26" s="75" t="s">
        <v>23</v>
      </c>
      <c r="B26" s="83">
        <v>0</v>
      </c>
      <c r="C26" s="80"/>
      <c r="D26" s="81">
        <f t="shared" si="3"/>
        <v>0</v>
      </c>
      <c r="E26" s="81">
        <f t="shared" si="4"/>
        <v>0</v>
      </c>
      <c r="F26" s="82">
        <f t="shared" si="5"/>
        <v>0</v>
      </c>
      <c r="G26" s="80">
        <v>0</v>
      </c>
      <c r="H26" s="80">
        <v>0</v>
      </c>
      <c r="I26" s="80"/>
      <c r="J26" s="83"/>
      <c r="K26" s="45"/>
      <c r="N26" s="45"/>
      <c r="O26" s="45"/>
    </row>
    <row r="27" spans="1:15" ht="16.5">
      <c r="A27" s="75" t="s">
        <v>24</v>
      </c>
      <c r="B27" s="83"/>
      <c r="C27" s="80"/>
      <c r="D27" s="81">
        <f t="shared" si="3"/>
        <v>0</v>
      </c>
      <c r="E27" s="81">
        <f t="shared" si="4"/>
        <v>0</v>
      </c>
      <c r="F27" s="82">
        <f t="shared" si="5"/>
        <v>0</v>
      </c>
      <c r="G27" s="80"/>
      <c r="H27" s="80"/>
      <c r="I27" s="80"/>
      <c r="J27" s="83"/>
      <c r="K27" s="45"/>
      <c r="N27" s="45"/>
      <c r="O27" s="45"/>
    </row>
    <row r="28" spans="1:15" ht="30">
      <c r="A28" s="75" t="s">
        <v>70</v>
      </c>
      <c r="B28" s="88">
        <v>1.7460000000000004</v>
      </c>
      <c r="C28" s="80">
        <v>1.554</v>
      </c>
      <c r="D28" s="81">
        <f t="shared" si="3"/>
        <v>116666.66666666666</v>
      </c>
      <c r="E28" s="81">
        <f t="shared" si="4"/>
        <v>100800.8008008008</v>
      </c>
      <c r="F28" s="82">
        <f t="shared" si="5"/>
        <v>200.00158889047776</v>
      </c>
      <c r="G28" s="80">
        <v>203.70000000000005</v>
      </c>
      <c r="H28" s="80">
        <v>0</v>
      </c>
      <c r="I28" s="80">
        <v>1409.8</v>
      </c>
      <c r="J28" s="83"/>
      <c r="K28" s="45"/>
      <c r="N28" s="45"/>
      <c r="O28" s="45"/>
    </row>
    <row r="29" spans="1:15" ht="20.25" customHeight="1">
      <c r="A29" s="75" t="s">
        <v>26</v>
      </c>
      <c r="B29" s="88">
        <v>0</v>
      </c>
      <c r="C29" s="80">
        <v>0</v>
      </c>
      <c r="D29" s="81">
        <f t="shared" si="3"/>
        <v>0</v>
      </c>
      <c r="E29" s="81">
        <f t="shared" si="4"/>
        <v>0</v>
      </c>
      <c r="F29" s="82">
        <f t="shared" si="5"/>
        <v>0</v>
      </c>
      <c r="G29" s="80">
        <v>0</v>
      </c>
      <c r="H29" s="80">
        <v>0</v>
      </c>
      <c r="I29" s="80">
        <v>0</v>
      </c>
      <c r="J29" s="83">
        <v>0</v>
      </c>
      <c r="K29" s="45"/>
      <c r="N29" s="45"/>
      <c r="O29" s="45"/>
    </row>
    <row r="30" spans="1:15" ht="16.5">
      <c r="A30" s="75" t="s">
        <v>27</v>
      </c>
      <c r="B30" s="83">
        <v>0</v>
      </c>
      <c r="C30" s="80"/>
      <c r="D30" s="81">
        <f t="shared" si="3"/>
        <v>0</v>
      </c>
      <c r="E30" s="81">
        <f t="shared" si="4"/>
        <v>0</v>
      </c>
      <c r="F30" s="82">
        <f t="shared" si="5"/>
        <v>0</v>
      </c>
      <c r="G30" s="80">
        <v>0</v>
      </c>
      <c r="H30" s="80">
        <v>0</v>
      </c>
      <c r="I30" s="80"/>
      <c r="J30" s="83"/>
      <c r="K30" s="45"/>
      <c r="N30" s="45"/>
      <c r="O30" s="45"/>
    </row>
    <row r="31" spans="1:15" ht="16.5">
      <c r="A31" s="76" t="s">
        <v>28</v>
      </c>
      <c r="B31" s="88">
        <v>0</v>
      </c>
      <c r="C31" s="80"/>
      <c r="D31" s="81">
        <f t="shared" si="3"/>
        <v>0</v>
      </c>
      <c r="E31" s="81">
        <f t="shared" si="4"/>
        <v>0</v>
      </c>
      <c r="F31" s="82">
        <f t="shared" si="5"/>
        <v>0</v>
      </c>
      <c r="G31" s="80">
        <v>0</v>
      </c>
      <c r="H31" s="80">
        <v>0</v>
      </c>
      <c r="I31" s="80"/>
      <c r="J31" s="83"/>
      <c r="K31" s="45"/>
      <c r="N31" s="45"/>
      <c r="O31" s="45"/>
    </row>
    <row r="32" spans="1:15" ht="16.5">
      <c r="A32" s="75" t="s">
        <v>29</v>
      </c>
      <c r="B32" s="83">
        <v>0</v>
      </c>
      <c r="C32" s="80"/>
      <c r="D32" s="81">
        <f t="shared" si="3"/>
        <v>0</v>
      </c>
      <c r="E32" s="81">
        <f t="shared" si="4"/>
        <v>0</v>
      </c>
      <c r="F32" s="82">
        <f t="shared" si="5"/>
        <v>0</v>
      </c>
      <c r="G32" s="80">
        <v>0</v>
      </c>
      <c r="H32" s="80">
        <v>0</v>
      </c>
      <c r="I32" s="80"/>
      <c r="J32" s="83"/>
      <c r="K32" s="45"/>
      <c r="N32" s="45"/>
      <c r="O32" s="45"/>
    </row>
    <row r="33" spans="1:15" ht="30">
      <c r="A33" s="75" t="s">
        <v>30</v>
      </c>
      <c r="B33" s="88">
        <v>0</v>
      </c>
      <c r="C33" s="80"/>
      <c r="D33" s="81">
        <f t="shared" si="3"/>
        <v>0</v>
      </c>
      <c r="E33" s="81">
        <f t="shared" si="4"/>
        <v>0</v>
      </c>
      <c r="F33" s="82">
        <f t="shared" si="5"/>
        <v>0</v>
      </c>
      <c r="G33" s="80">
        <v>0</v>
      </c>
      <c r="H33" s="80">
        <v>0</v>
      </c>
      <c r="I33" s="80"/>
      <c r="J33" s="83"/>
      <c r="K33" s="45"/>
      <c r="N33" s="45"/>
      <c r="O33" s="45"/>
    </row>
    <row r="34" spans="1:15" ht="30">
      <c r="A34" s="75" t="s">
        <v>71</v>
      </c>
      <c r="B34" s="83">
        <v>0</v>
      </c>
      <c r="C34" s="80"/>
      <c r="D34" s="81">
        <f t="shared" si="3"/>
        <v>0</v>
      </c>
      <c r="E34" s="81">
        <f t="shared" si="4"/>
        <v>0</v>
      </c>
      <c r="F34" s="82">
        <f t="shared" si="5"/>
        <v>0</v>
      </c>
      <c r="G34" s="80">
        <v>0</v>
      </c>
      <c r="H34" s="80">
        <v>0</v>
      </c>
      <c r="I34" s="80"/>
      <c r="J34" s="83"/>
      <c r="K34" s="45"/>
      <c r="N34" s="45"/>
      <c r="O34" s="45"/>
    </row>
    <row r="35" spans="1:15" ht="16.5">
      <c r="A35" s="75" t="s">
        <v>32</v>
      </c>
      <c r="B35" s="83">
        <v>0</v>
      </c>
      <c r="C35" s="80"/>
      <c r="D35" s="81">
        <f t="shared" si="3"/>
        <v>0</v>
      </c>
      <c r="E35" s="81">
        <f t="shared" si="4"/>
        <v>0</v>
      </c>
      <c r="F35" s="82">
        <f t="shared" si="5"/>
        <v>0</v>
      </c>
      <c r="G35" s="80">
        <v>0</v>
      </c>
      <c r="H35" s="80">
        <v>0</v>
      </c>
      <c r="I35" s="80"/>
      <c r="J35" s="83"/>
      <c r="K35" s="45"/>
      <c r="N35" s="45"/>
      <c r="O35" s="45"/>
    </row>
    <row r="36" spans="1:15" ht="30">
      <c r="A36" s="75" t="s">
        <v>72</v>
      </c>
      <c r="B36" s="83">
        <v>0.04999999999999982</v>
      </c>
      <c r="C36" s="80">
        <v>0.45</v>
      </c>
      <c r="D36" s="81">
        <f t="shared" si="3"/>
        <v>1224000.0000000042</v>
      </c>
      <c r="E36" s="81">
        <f t="shared" si="4"/>
        <v>97851.85185185185</v>
      </c>
      <c r="F36" s="82">
        <f t="shared" si="5"/>
        <v>194.15049970605526</v>
      </c>
      <c r="G36" s="80">
        <v>61.19999999999999</v>
      </c>
      <c r="H36" s="80">
        <v>0</v>
      </c>
      <c r="I36" s="80">
        <v>396.3</v>
      </c>
      <c r="J36" s="83"/>
      <c r="K36" s="45"/>
      <c r="N36" s="45"/>
      <c r="O36" s="45"/>
    </row>
    <row r="37" spans="1:15" ht="16.5">
      <c r="A37" s="75" t="s">
        <v>73</v>
      </c>
      <c r="B37" s="88">
        <v>0</v>
      </c>
      <c r="C37" s="80"/>
      <c r="D37" s="81">
        <f t="shared" si="3"/>
        <v>0</v>
      </c>
      <c r="E37" s="81">
        <f t="shared" si="4"/>
        <v>0</v>
      </c>
      <c r="F37" s="82">
        <f t="shared" si="5"/>
        <v>0</v>
      </c>
      <c r="G37" s="80">
        <v>0</v>
      </c>
      <c r="H37" s="80">
        <v>0</v>
      </c>
      <c r="I37" s="80"/>
      <c r="J37" s="83"/>
      <c r="K37" s="45"/>
      <c r="N37" s="45"/>
      <c r="O37" s="45"/>
    </row>
    <row r="38" spans="1:15" ht="30">
      <c r="A38" s="75" t="s">
        <v>74</v>
      </c>
      <c r="B38" s="83">
        <v>0.8560000000000008</v>
      </c>
      <c r="C38" s="80">
        <v>0.96</v>
      </c>
      <c r="D38" s="81">
        <f t="shared" si="3"/>
        <v>134228.97196261666</v>
      </c>
      <c r="E38" s="81">
        <f t="shared" si="4"/>
        <v>100798.61111111111</v>
      </c>
      <c r="F38" s="82">
        <f t="shared" si="5"/>
        <v>199.9972442680776</v>
      </c>
      <c r="G38" s="80">
        <v>114.89999999999998</v>
      </c>
      <c r="H38" s="80">
        <v>0</v>
      </c>
      <c r="I38" s="80">
        <v>870.9</v>
      </c>
      <c r="J38" s="83"/>
      <c r="K38" s="45"/>
      <c r="N38" s="45"/>
      <c r="O38" s="45"/>
    </row>
    <row r="39" spans="1:15" ht="30">
      <c r="A39" s="75" t="s">
        <v>36</v>
      </c>
      <c r="B39" s="83">
        <v>0</v>
      </c>
      <c r="C39" s="80"/>
      <c r="D39" s="81">
        <f t="shared" si="3"/>
        <v>0</v>
      </c>
      <c r="E39" s="81">
        <f t="shared" si="4"/>
        <v>0</v>
      </c>
      <c r="F39" s="82">
        <f t="shared" si="5"/>
        <v>0</v>
      </c>
      <c r="G39" s="80">
        <v>0</v>
      </c>
      <c r="H39" s="80">
        <v>0</v>
      </c>
      <c r="I39" s="80"/>
      <c r="J39" s="83"/>
      <c r="K39" s="45"/>
      <c r="N39" s="45"/>
      <c r="O39" s="45"/>
    </row>
    <row r="40" spans="1:15" ht="16.5">
      <c r="A40" s="75" t="s">
        <v>75</v>
      </c>
      <c r="B40" s="83">
        <v>1</v>
      </c>
      <c r="C40" s="80">
        <v>1</v>
      </c>
      <c r="D40" s="81">
        <f t="shared" si="3"/>
        <v>176300.00000000006</v>
      </c>
      <c r="E40" s="81">
        <f t="shared" si="4"/>
        <v>100800.00000000001</v>
      </c>
      <c r="F40" s="82">
        <f t="shared" si="5"/>
        <v>200.00000000000006</v>
      </c>
      <c r="G40" s="80">
        <v>176.30000000000007</v>
      </c>
      <c r="H40" s="80">
        <v>0</v>
      </c>
      <c r="I40" s="80">
        <v>907.2</v>
      </c>
      <c r="J40" s="83"/>
      <c r="K40" s="45"/>
      <c r="N40" s="45"/>
      <c r="O40" s="45"/>
    </row>
    <row r="41" spans="1:15" ht="16.5">
      <c r="A41" s="75" t="s">
        <v>38</v>
      </c>
      <c r="B41" s="83">
        <v>1</v>
      </c>
      <c r="C41" s="80">
        <v>1</v>
      </c>
      <c r="D41" s="81">
        <f t="shared" si="3"/>
        <v>130200.00000000004</v>
      </c>
      <c r="E41" s="81">
        <f t="shared" si="4"/>
        <v>100800.00000000001</v>
      </c>
      <c r="F41" s="82">
        <f t="shared" si="5"/>
        <v>200.00000000000006</v>
      </c>
      <c r="G41" s="80">
        <v>130.20000000000005</v>
      </c>
      <c r="H41" s="80">
        <v>0</v>
      </c>
      <c r="I41" s="80">
        <v>907.2</v>
      </c>
      <c r="J41" s="83"/>
      <c r="K41" s="45"/>
      <c r="N41" s="45"/>
      <c r="O41" s="45"/>
    </row>
    <row r="42" spans="1:15" ht="30">
      <c r="A42" s="77" t="s">
        <v>39</v>
      </c>
      <c r="B42" s="85">
        <v>0</v>
      </c>
      <c r="C42" s="86">
        <v>0.111</v>
      </c>
      <c r="D42" s="87">
        <f t="shared" si="3"/>
        <v>0</v>
      </c>
      <c r="E42" s="81">
        <f t="shared" si="4"/>
        <v>112212.21221221221</v>
      </c>
      <c r="F42" s="82">
        <f t="shared" si="5"/>
        <v>222.64327819883377</v>
      </c>
      <c r="G42" s="86">
        <v>0</v>
      </c>
      <c r="H42" s="86">
        <v>0</v>
      </c>
      <c r="I42" s="86">
        <v>112.1</v>
      </c>
      <c r="J42" s="85"/>
      <c r="K42" s="45"/>
      <c r="N42" s="45"/>
      <c r="O42" s="45"/>
    </row>
    <row r="43" spans="1:15" s="59" customFormat="1" ht="16.5">
      <c r="A43" s="78" t="s">
        <v>47</v>
      </c>
      <c r="B43" s="89">
        <f>SUM(B22:B42)</f>
        <v>5.902000000000001</v>
      </c>
      <c r="C43" s="89">
        <f>SUM(C22:C42)</f>
        <v>6.317</v>
      </c>
      <c r="D43" s="89">
        <f>_xlfn.IFERROR(G43/B43*1000,0)</f>
        <v>143832.59911894271</v>
      </c>
      <c r="E43" s="89">
        <f>_xlfn.IFERROR(I43/C43/$K$1*1000,0)</f>
        <v>100791.51495963274</v>
      </c>
      <c r="F43" s="90">
        <f>_xlfn.IFERROR(E43/$I$2*100,0)</f>
        <v>199.98316460244592</v>
      </c>
      <c r="G43" s="89">
        <f>SUM(G22:G42)</f>
        <v>848.9</v>
      </c>
      <c r="H43" s="89">
        <f>SUM(H22:H42)</f>
        <v>0</v>
      </c>
      <c r="I43" s="89">
        <f>SUM(I22:I42)</f>
        <v>5730.3</v>
      </c>
      <c r="J43" s="89">
        <f>SUM(J22:J42)</f>
        <v>0</v>
      </c>
      <c r="K43" s="58"/>
      <c r="N43" s="45"/>
      <c r="O43" s="45"/>
    </row>
    <row r="44" spans="1:15" s="59" customFormat="1" ht="16.5">
      <c r="A44" s="78" t="s">
        <v>48</v>
      </c>
      <c r="B44" s="89">
        <f>B21+B43</f>
        <v>37.01299999999999</v>
      </c>
      <c r="C44" s="89">
        <f>C21+C43</f>
        <v>39.108000000000004</v>
      </c>
      <c r="D44" s="89">
        <f>_xlfn.IFERROR(G44/B44*1000,0)</f>
        <v>136718.450274228</v>
      </c>
      <c r="E44" s="89">
        <f>_xlfn.IFERROR(I44/C44/$K$1*1000,0)</f>
        <v>101303.39913402202</v>
      </c>
      <c r="F44" s="90">
        <f>_xlfn.IFERROR(E44/$I$2*100,0)</f>
        <v>200.99880780559926</v>
      </c>
      <c r="G44" s="89">
        <f>G21+G43</f>
        <v>5060.36</v>
      </c>
      <c r="H44" s="89">
        <f>H21+H43</f>
        <v>60.3</v>
      </c>
      <c r="I44" s="89">
        <f>I21+I43</f>
        <v>35655.96000000001</v>
      </c>
      <c r="J44" s="89">
        <f>J21+J43</f>
        <v>183.2</v>
      </c>
      <c r="K44" s="58"/>
      <c r="N44" s="45"/>
      <c r="O44" s="45"/>
    </row>
    <row r="45" spans="2:9" ht="16.5">
      <c r="B45" s="60"/>
      <c r="C45" s="60"/>
      <c r="D45" s="60"/>
      <c r="E45" s="60"/>
      <c r="F45" s="61"/>
      <c r="G45" s="60"/>
      <c r="H45" s="60"/>
      <c r="I45" s="60"/>
    </row>
    <row r="46" spans="2:9" ht="16.5">
      <c r="B46" s="62"/>
      <c r="C46" s="63"/>
      <c r="D46" s="62"/>
      <c r="E46" s="62"/>
      <c r="F46" s="61"/>
      <c r="G46" s="62"/>
      <c r="H46" s="62"/>
      <c r="I46" s="62"/>
    </row>
    <row r="47" spans="2:3" ht="16.5">
      <c r="B47" s="53"/>
      <c r="C47" s="53"/>
    </row>
    <row r="48" spans="2:3" ht="16.5">
      <c r="B48" s="53"/>
      <c r="C48" s="53"/>
    </row>
    <row r="53" spans="2:9" ht="16.5">
      <c r="B53" s="53"/>
      <c r="C53" s="53"/>
      <c r="D53" s="53"/>
      <c r="E53" s="53"/>
      <c r="G53" s="53"/>
      <c r="H53" s="53"/>
      <c r="I53" s="53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K5:K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J9">
      <formula1>0</formula1>
      <formula2>9.99999999999999E+23</formula2>
    </dataValidation>
  </dataValidation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48"/>
  <sheetViews>
    <sheetView view="pageBreakPreview" zoomScale="80" zoomScaleSheetLayoutView="80" workbookViewId="0" topLeftCell="A1">
      <pane ySplit="3" topLeftCell="A34" activePane="bottomLeft" state="frozen"/>
      <selection pane="topLeft" activeCell="A1" sqref="A1"/>
      <selection pane="bottomLeft" activeCell="F44" sqref="F44"/>
    </sheetView>
  </sheetViews>
  <sheetFormatPr defaultColWidth="9.140625" defaultRowHeight="15"/>
  <cols>
    <col min="1" max="1" width="31.140625" style="35" customWidth="1"/>
    <col min="2" max="2" width="17.00390625" style="37" customWidth="1"/>
    <col min="3" max="3" width="17.00390625" style="56" customWidth="1"/>
    <col min="4" max="4" width="16.28125" style="37" customWidth="1"/>
    <col min="5" max="5" width="10.8515625" style="53" customWidth="1"/>
    <col min="6" max="6" width="17.57421875" style="57" customWidth="1"/>
    <col min="7" max="7" width="12.7109375" style="37" customWidth="1"/>
    <col min="8" max="8" width="12.140625" style="37" customWidth="1"/>
    <col min="9" max="9" width="13.421875" style="37" customWidth="1"/>
    <col min="10" max="10" width="13.8515625" style="55" customWidth="1"/>
    <col min="11" max="11" width="11.28125" style="55" customWidth="1"/>
    <col min="12" max="15" width="9.140625" style="39" customWidth="1"/>
    <col min="16" max="16" width="10.140625" style="39" bestFit="1" customWidth="1"/>
    <col min="17" max="16384" width="9.140625" style="39" customWidth="1"/>
  </cols>
  <sheetData>
    <row r="1" spans="1:11" ht="20.25">
      <c r="A1" s="108" t="s">
        <v>49</v>
      </c>
      <c r="B1" s="108"/>
      <c r="C1" s="108"/>
      <c r="D1" s="108"/>
      <c r="E1" s="108"/>
      <c r="F1" s="108"/>
      <c r="G1" s="108"/>
      <c r="H1" s="108"/>
      <c r="I1" s="108"/>
      <c r="J1" s="38" t="s">
        <v>62</v>
      </c>
      <c r="K1" s="38">
        <f>VLOOKUP(month,месяцы!$A$1:$B$12,2,FALSE)</f>
        <v>9</v>
      </c>
    </row>
    <row r="2" spans="1:11" ht="29.25" customHeight="1">
      <c r="A2" s="109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9"/>
      <c r="C2" s="109"/>
      <c r="D2" s="109"/>
      <c r="E2" s="109"/>
      <c r="F2" s="109"/>
      <c r="G2" s="40"/>
      <c r="H2" s="41"/>
      <c r="I2" s="42">
        <v>50400</v>
      </c>
      <c r="J2" s="38">
        <v>2023</v>
      </c>
      <c r="K2" s="38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(сентябрь)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6"/>
    </row>
    <row r="4" spans="1:17" ht="16.5">
      <c r="A4" s="70" t="s">
        <v>2</v>
      </c>
      <c r="B4" s="79">
        <v>51.19999999999999</v>
      </c>
      <c r="C4" s="80">
        <v>52.8</v>
      </c>
      <c r="D4" s="81">
        <f>_xlfn.IFERROR(G4/B4*1000,0)</f>
        <v>67662.109375</v>
      </c>
      <c r="E4" s="81">
        <f>_xlfn.IFERROR(I4/C4/$K$1*1000,0)</f>
        <v>50416.24579124579</v>
      </c>
      <c r="F4" s="82">
        <f>_xlfn.IFERROR(E4/$I$2*100,0)</f>
        <v>100.03223371278926</v>
      </c>
      <c r="G4" s="80">
        <v>3464.2999999999993</v>
      </c>
      <c r="H4" s="80">
        <v>0</v>
      </c>
      <c r="I4" s="83">
        <v>23957.8</v>
      </c>
      <c r="J4" s="83"/>
      <c r="K4" s="44"/>
      <c r="N4" s="45"/>
      <c r="O4" s="45"/>
      <c r="P4" s="45"/>
      <c r="Q4" s="45"/>
    </row>
    <row r="5" spans="1:17" ht="16.5">
      <c r="A5" s="70" t="s">
        <v>3</v>
      </c>
      <c r="B5" s="79">
        <v>13.010000000000005</v>
      </c>
      <c r="C5" s="80">
        <v>13.25</v>
      </c>
      <c r="D5" s="81">
        <f aca="true" t="shared" si="0" ref="D5:D20">_xlfn.IFERROR(G5/B5*1000,0)</f>
        <v>65434.28132205994</v>
      </c>
      <c r="E5" s="81">
        <f aca="true" t="shared" si="1" ref="E5:E20">_xlfn.IFERROR(I5/C5/$K$1*1000,0)</f>
        <v>50400</v>
      </c>
      <c r="F5" s="82">
        <f aca="true" t="shared" si="2" ref="F5:F20">_xlfn.IFERROR(E5/$I$2*100,0)</f>
        <v>100</v>
      </c>
      <c r="G5" s="80">
        <v>851.3000000000002</v>
      </c>
      <c r="H5" s="80">
        <v>0</v>
      </c>
      <c r="I5" s="83">
        <v>6010.2</v>
      </c>
      <c r="J5" s="83">
        <v>4.2</v>
      </c>
      <c r="K5" s="44"/>
      <c r="N5" s="45"/>
      <c r="O5" s="45"/>
      <c r="P5" s="45"/>
      <c r="Q5" s="45"/>
    </row>
    <row r="6" spans="1:17" ht="16.5">
      <c r="A6" s="70" t="s">
        <v>4</v>
      </c>
      <c r="B6" s="79">
        <v>17.5</v>
      </c>
      <c r="C6" s="80">
        <v>17.5</v>
      </c>
      <c r="D6" s="81">
        <f t="shared" si="0"/>
        <v>61137.14285714283</v>
      </c>
      <c r="E6" s="81">
        <f t="shared" si="1"/>
        <v>50400.00000000001</v>
      </c>
      <c r="F6" s="82">
        <f t="shared" si="2"/>
        <v>100.00000000000003</v>
      </c>
      <c r="G6" s="80">
        <v>1069.8999999999996</v>
      </c>
      <c r="H6" s="80">
        <v>0</v>
      </c>
      <c r="I6" s="83">
        <v>7938</v>
      </c>
      <c r="J6" s="83"/>
      <c r="K6" s="44"/>
      <c r="N6" s="45"/>
      <c r="O6" s="45"/>
      <c r="P6" s="45"/>
      <c r="Q6" s="45"/>
    </row>
    <row r="7" spans="1:17" ht="16.5">
      <c r="A7" s="70" t="s">
        <v>6</v>
      </c>
      <c r="B7" s="79">
        <v>38.39999999999998</v>
      </c>
      <c r="C7" s="80">
        <v>36.8</v>
      </c>
      <c r="D7" s="81">
        <f t="shared" si="0"/>
        <v>65757.81250000004</v>
      </c>
      <c r="E7" s="81">
        <f t="shared" si="1"/>
        <v>51595.712560386484</v>
      </c>
      <c r="F7" s="82">
        <f t="shared" si="2"/>
        <v>102.37244555632239</v>
      </c>
      <c r="G7" s="80">
        <v>2525.1000000000004</v>
      </c>
      <c r="H7" s="80">
        <v>0</v>
      </c>
      <c r="I7" s="83">
        <v>17088.5</v>
      </c>
      <c r="J7" s="83"/>
      <c r="K7" s="44"/>
      <c r="N7" s="45"/>
      <c r="O7" s="45"/>
      <c r="P7" s="45"/>
      <c r="Q7" s="45"/>
    </row>
    <row r="8" spans="1:17" ht="16.5">
      <c r="A8" s="70" t="s">
        <v>7</v>
      </c>
      <c r="B8" s="83">
        <v>7.703000000000003</v>
      </c>
      <c r="C8" s="80">
        <v>8.111</v>
      </c>
      <c r="D8" s="81">
        <f t="shared" si="0"/>
        <v>65325.19797481495</v>
      </c>
      <c r="E8" s="81">
        <f t="shared" si="1"/>
        <v>50332.19633145659</v>
      </c>
      <c r="F8" s="82">
        <f t="shared" si="2"/>
        <v>99.86546891162021</v>
      </c>
      <c r="G8" s="80">
        <v>503.1999999999998</v>
      </c>
      <c r="H8" s="80">
        <v>19</v>
      </c>
      <c r="I8" s="83">
        <v>3674.2</v>
      </c>
      <c r="J8" s="83">
        <v>160.7</v>
      </c>
      <c r="K8" s="44"/>
      <c r="N8" s="45"/>
      <c r="O8" s="45"/>
      <c r="P8" s="45"/>
      <c r="Q8" s="45"/>
    </row>
    <row r="9" spans="1:17" s="46" customFormat="1" ht="16.5">
      <c r="A9" s="70" t="s">
        <v>8</v>
      </c>
      <c r="B9" s="83">
        <v>40.099999999999966</v>
      </c>
      <c r="C9" s="80">
        <v>40.9</v>
      </c>
      <c r="D9" s="81">
        <f t="shared" si="0"/>
        <v>65508.72817955117</v>
      </c>
      <c r="E9" s="81">
        <f t="shared" si="1"/>
        <v>50406.13963596849</v>
      </c>
      <c r="F9" s="82">
        <f t="shared" si="2"/>
        <v>100.01218181739779</v>
      </c>
      <c r="G9" s="80">
        <v>2626.8999999999996</v>
      </c>
      <c r="H9" s="80">
        <v>0</v>
      </c>
      <c r="I9" s="83">
        <v>18554.5</v>
      </c>
      <c r="J9" s="83"/>
      <c r="K9" s="44"/>
      <c r="N9" s="45"/>
      <c r="O9" s="45"/>
      <c r="P9" s="45"/>
      <c r="Q9" s="45"/>
    </row>
    <row r="10" spans="1:17" ht="16.5">
      <c r="A10" s="70" t="s">
        <v>9</v>
      </c>
      <c r="B10" s="83">
        <v>7.599499999999992</v>
      </c>
      <c r="C10" s="80">
        <v>7.8755</v>
      </c>
      <c r="D10" s="81">
        <f t="shared" si="0"/>
        <v>61911.96789262458</v>
      </c>
      <c r="E10" s="81">
        <f t="shared" si="1"/>
        <v>50440.536403332415</v>
      </c>
      <c r="F10" s="82">
        <f t="shared" si="2"/>
        <v>100.08042937169131</v>
      </c>
      <c r="G10" s="80">
        <v>470.5</v>
      </c>
      <c r="H10" s="80">
        <v>3.3999999999999986</v>
      </c>
      <c r="I10" s="83">
        <v>3575.2</v>
      </c>
      <c r="J10" s="83">
        <v>63.9</v>
      </c>
      <c r="K10" s="44"/>
      <c r="N10" s="45"/>
      <c r="O10" s="45"/>
      <c r="P10" s="45"/>
      <c r="Q10" s="45"/>
    </row>
    <row r="11" spans="1:17" ht="16.5">
      <c r="A11" s="70" t="s">
        <v>10</v>
      </c>
      <c r="B11" s="83">
        <v>9.501000000000005</v>
      </c>
      <c r="C11" s="80">
        <v>9.589</v>
      </c>
      <c r="D11" s="81">
        <f t="shared" si="0"/>
        <v>58162.29870539939</v>
      </c>
      <c r="E11" s="81">
        <f t="shared" si="1"/>
        <v>50393.3905748485</v>
      </c>
      <c r="F11" s="82">
        <f t="shared" si="2"/>
        <v>99.98688606120734</v>
      </c>
      <c r="G11" s="80">
        <v>552.5999999999999</v>
      </c>
      <c r="H11" s="80">
        <v>0</v>
      </c>
      <c r="I11" s="83">
        <v>4349</v>
      </c>
      <c r="J11" s="83"/>
      <c r="K11" s="44"/>
      <c r="N11" s="45"/>
      <c r="O11" s="45"/>
      <c r="P11" s="45"/>
      <c r="Q11" s="45"/>
    </row>
    <row r="12" spans="1:17" s="46" customFormat="1" ht="16.5">
      <c r="A12" s="71" t="s">
        <v>11</v>
      </c>
      <c r="B12" s="84">
        <v>12.639999999999986</v>
      </c>
      <c r="C12" s="80">
        <v>14.56</v>
      </c>
      <c r="D12" s="81">
        <f t="shared" si="0"/>
        <v>52713.60759493678</v>
      </c>
      <c r="E12" s="81">
        <f t="shared" si="1"/>
        <v>50557.0818070818</v>
      </c>
      <c r="F12" s="82">
        <f t="shared" si="2"/>
        <v>100.31167025214643</v>
      </c>
      <c r="G12" s="80">
        <v>666.3000000000002</v>
      </c>
      <c r="H12" s="80">
        <v>0</v>
      </c>
      <c r="I12" s="83">
        <v>6625</v>
      </c>
      <c r="J12" s="83"/>
      <c r="K12" s="44"/>
      <c r="N12" s="45"/>
      <c r="O12" s="45"/>
      <c r="P12" s="45"/>
      <c r="Q12" s="45"/>
    </row>
    <row r="13" spans="1:17" s="47" customFormat="1" ht="16.5">
      <c r="A13" s="70" t="s">
        <v>12</v>
      </c>
      <c r="B13" s="83">
        <v>37</v>
      </c>
      <c r="C13" s="80">
        <v>37.8</v>
      </c>
      <c r="D13" s="81">
        <f t="shared" si="0"/>
        <v>55737.83783783782</v>
      </c>
      <c r="E13" s="81">
        <f t="shared" si="1"/>
        <v>50400.05878894768</v>
      </c>
      <c r="F13" s="82">
        <f t="shared" si="2"/>
        <v>100.00011664473747</v>
      </c>
      <c r="G13" s="80">
        <v>2062.2999999999993</v>
      </c>
      <c r="H13" s="80">
        <v>71</v>
      </c>
      <c r="I13" s="83">
        <v>17146.1</v>
      </c>
      <c r="J13" s="83">
        <v>214.6</v>
      </c>
      <c r="K13" s="44"/>
      <c r="L13" s="46"/>
      <c r="N13" s="45"/>
      <c r="O13" s="45"/>
      <c r="P13" s="45"/>
      <c r="Q13" s="45"/>
    </row>
    <row r="14" spans="1:17" s="46" customFormat="1" ht="30">
      <c r="A14" s="71" t="s">
        <v>13</v>
      </c>
      <c r="B14" s="84">
        <v>43.997000000000014</v>
      </c>
      <c r="C14" s="80">
        <v>45.621</v>
      </c>
      <c r="D14" s="81">
        <f>_xlfn.IFERROR(G14/B14*1000,0)</f>
        <v>64229.37927585964</v>
      </c>
      <c r="E14" s="81">
        <f t="shared" si="1"/>
        <v>50374.70560584915</v>
      </c>
      <c r="F14" s="82">
        <f t="shared" si="2"/>
        <v>99.94981271001816</v>
      </c>
      <c r="G14" s="80">
        <v>2825.899999999998</v>
      </c>
      <c r="H14" s="80">
        <v>0</v>
      </c>
      <c r="I14" s="83">
        <v>20683.3</v>
      </c>
      <c r="J14" s="83"/>
      <c r="K14" s="44"/>
      <c r="N14" s="45"/>
      <c r="O14" s="45"/>
      <c r="P14" s="45"/>
      <c r="Q14" s="45"/>
    </row>
    <row r="15" spans="1:17" s="46" customFormat="1" ht="16.5">
      <c r="A15" s="70" t="s">
        <v>14</v>
      </c>
      <c r="B15" s="83">
        <v>28.69999999999999</v>
      </c>
      <c r="C15" s="80">
        <v>31.9</v>
      </c>
      <c r="D15" s="81">
        <f t="shared" si="0"/>
        <v>62996.515679442535</v>
      </c>
      <c r="E15" s="81">
        <f t="shared" si="1"/>
        <v>53459.77011494253</v>
      </c>
      <c r="F15" s="82">
        <f t="shared" si="2"/>
        <v>106.07097245028278</v>
      </c>
      <c r="G15" s="80">
        <v>1808</v>
      </c>
      <c r="H15" s="80">
        <v>0</v>
      </c>
      <c r="I15" s="83">
        <v>15348.3</v>
      </c>
      <c r="J15" s="83"/>
      <c r="K15" s="44"/>
      <c r="N15" s="45"/>
      <c r="O15" s="45"/>
      <c r="P15" s="45"/>
      <c r="Q15" s="45"/>
    </row>
    <row r="16" spans="1:17" s="46" customFormat="1" ht="16.5">
      <c r="A16" s="72" t="s">
        <v>66</v>
      </c>
      <c r="B16" s="83">
        <v>17.399999999999977</v>
      </c>
      <c r="C16" s="80">
        <v>22.2</v>
      </c>
      <c r="D16" s="81">
        <f t="shared" si="0"/>
        <v>69362.0689655173</v>
      </c>
      <c r="E16" s="81">
        <f t="shared" si="1"/>
        <v>50400.4004004004</v>
      </c>
      <c r="F16" s="82">
        <f t="shared" si="2"/>
        <v>100.00079444523888</v>
      </c>
      <c r="G16" s="80">
        <v>1206.8999999999996</v>
      </c>
      <c r="H16" s="80">
        <v>7.399999999999999</v>
      </c>
      <c r="I16" s="83">
        <v>10070</v>
      </c>
      <c r="J16" s="83">
        <v>39.5</v>
      </c>
      <c r="K16" s="44"/>
      <c r="N16" s="45"/>
      <c r="O16" s="45"/>
      <c r="P16" s="45"/>
      <c r="Q16" s="45"/>
    </row>
    <row r="17" spans="1:17" s="46" customFormat="1" ht="16.5">
      <c r="A17" s="70" t="s">
        <v>67</v>
      </c>
      <c r="B17" s="83">
        <v>23.00400000000002</v>
      </c>
      <c r="C17" s="80">
        <v>22.556</v>
      </c>
      <c r="D17" s="81">
        <f t="shared" si="0"/>
        <v>64597.46131107629</v>
      </c>
      <c r="E17" s="81">
        <f t="shared" si="1"/>
        <v>50399.9921183819</v>
      </c>
      <c r="F17" s="82">
        <f t="shared" si="2"/>
        <v>99.99998436186885</v>
      </c>
      <c r="G17" s="80">
        <v>1486</v>
      </c>
      <c r="H17" s="80">
        <v>0</v>
      </c>
      <c r="I17" s="83">
        <v>10231.4</v>
      </c>
      <c r="J17" s="83"/>
      <c r="K17" s="44"/>
      <c r="N17" s="45"/>
      <c r="O17" s="45"/>
      <c r="P17" s="45"/>
      <c r="Q17" s="45"/>
    </row>
    <row r="18" spans="1:17" ht="16.5">
      <c r="A18" s="70" t="s">
        <v>16</v>
      </c>
      <c r="B18" s="83">
        <v>64.29999999999995</v>
      </c>
      <c r="C18" s="80">
        <v>64.3</v>
      </c>
      <c r="D18" s="81">
        <f t="shared" si="0"/>
        <v>65119.75116640753</v>
      </c>
      <c r="E18" s="81">
        <f t="shared" si="1"/>
        <v>50400.03456022119</v>
      </c>
      <c r="F18" s="82">
        <f t="shared" si="2"/>
        <v>100.00006857186743</v>
      </c>
      <c r="G18" s="80">
        <v>4187.200000000001</v>
      </c>
      <c r="H18" s="80">
        <v>0</v>
      </c>
      <c r="I18" s="83">
        <v>29166.5</v>
      </c>
      <c r="J18" s="83"/>
      <c r="K18" s="44"/>
      <c r="N18" s="45"/>
      <c r="O18" s="45"/>
      <c r="P18" s="45"/>
      <c r="Q18" s="45"/>
    </row>
    <row r="19" spans="1:17" ht="16.5">
      <c r="A19" s="70" t="s">
        <v>17</v>
      </c>
      <c r="B19" s="83">
        <v>12.700000000000003</v>
      </c>
      <c r="C19" s="80">
        <v>11.9</v>
      </c>
      <c r="D19" s="81">
        <f t="shared" si="0"/>
        <v>64081.88976377953</v>
      </c>
      <c r="E19" s="81">
        <f t="shared" si="1"/>
        <v>50400.00000000001</v>
      </c>
      <c r="F19" s="82">
        <f t="shared" si="2"/>
        <v>100.00000000000003</v>
      </c>
      <c r="G19" s="80">
        <v>813.8400000000001</v>
      </c>
      <c r="H19" s="80">
        <v>0</v>
      </c>
      <c r="I19" s="83">
        <v>5397.84</v>
      </c>
      <c r="J19" s="83"/>
      <c r="K19" s="44"/>
      <c r="N19" s="45"/>
      <c r="O19" s="45"/>
      <c r="P19" s="45"/>
      <c r="Q19" s="45"/>
    </row>
    <row r="20" spans="1:17" ht="16.5">
      <c r="A20" s="73" t="s">
        <v>68</v>
      </c>
      <c r="B20" s="85">
        <v>16.130000000000024</v>
      </c>
      <c r="C20" s="86">
        <v>15.97</v>
      </c>
      <c r="D20" s="87">
        <f t="shared" si="0"/>
        <v>71438.31370117783</v>
      </c>
      <c r="E20" s="81">
        <f t="shared" si="1"/>
        <v>50400.0556599179</v>
      </c>
      <c r="F20" s="82">
        <f t="shared" si="2"/>
        <v>100.00011043634504</v>
      </c>
      <c r="G20" s="86">
        <v>1152.3000000000002</v>
      </c>
      <c r="H20" s="86">
        <v>23.599999999999994</v>
      </c>
      <c r="I20" s="85">
        <v>7244</v>
      </c>
      <c r="J20" s="85">
        <v>121.1</v>
      </c>
      <c r="K20" s="44"/>
      <c r="N20" s="45"/>
      <c r="O20" s="45"/>
      <c r="P20" s="45"/>
      <c r="Q20" s="45"/>
    </row>
    <row r="21" spans="1:17" s="50" customFormat="1" ht="16.5">
      <c r="A21" s="74" t="s">
        <v>46</v>
      </c>
      <c r="B21" s="89">
        <f>SUM(B4:B20)</f>
        <v>440.8844999999999</v>
      </c>
      <c r="C21" s="89">
        <f>SUM(C4:C20)</f>
        <v>453.63249999999994</v>
      </c>
      <c r="D21" s="89">
        <f>_xlfn.IFERROR(G21/B21*1000,0)</f>
        <v>64126.863158038</v>
      </c>
      <c r="E21" s="89">
        <f>_xlfn.IFERROR(I21/C21/$K$1*1000,0)</f>
        <v>50716.49162899239</v>
      </c>
      <c r="F21" s="90">
        <f>_xlfn.IFERROR(E21/$I$2*100,0)</f>
        <v>100.6279595813341</v>
      </c>
      <c r="G21" s="89">
        <f>SUM(G4:G20)</f>
        <v>28272.539999999997</v>
      </c>
      <c r="H21" s="89">
        <f>SUM(H4:H20)</f>
        <v>124.4</v>
      </c>
      <c r="I21" s="89">
        <f>SUM(I4:I20)</f>
        <v>207059.84</v>
      </c>
      <c r="J21" s="89">
        <f>SUM(J4:J20)</f>
        <v>604</v>
      </c>
      <c r="K21" s="49"/>
      <c r="N21" s="45"/>
      <c r="O21" s="45"/>
      <c r="P21" s="51"/>
      <c r="Q21" s="51"/>
    </row>
    <row r="22" spans="1:17" ht="30">
      <c r="A22" s="75" t="s">
        <v>19</v>
      </c>
      <c r="B22" s="83">
        <v>16.5</v>
      </c>
      <c r="C22" s="80">
        <v>16.5</v>
      </c>
      <c r="D22" s="81">
        <f aca="true" t="shared" si="3" ref="D22:D42">_xlfn.IFERROR(G22/B22*1000,0)</f>
        <v>59060.606060606064</v>
      </c>
      <c r="E22" s="81">
        <f aca="true" t="shared" si="4" ref="E22:E42">_xlfn.IFERROR(I22/C22/$K$1*1000,0)</f>
        <v>50400</v>
      </c>
      <c r="F22" s="82">
        <f aca="true" t="shared" si="5" ref="F22:F42">_xlfn.IFERROR(E22/$I$2*100,0)</f>
        <v>100</v>
      </c>
      <c r="G22" s="80">
        <v>974.5</v>
      </c>
      <c r="H22" s="80">
        <v>14.300000000000011</v>
      </c>
      <c r="I22" s="80">
        <v>7484.4</v>
      </c>
      <c r="J22" s="83">
        <v>137.4</v>
      </c>
      <c r="K22" s="44"/>
      <c r="N22" s="45"/>
      <c r="O22" s="45"/>
      <c r="P22" s="45"/>
      <c r="Q22" s="45"/>
    </row>
    <row r="23" spans="1:17" ht="30">
      <c r="A23" s="75" t="s">
        <v>69</v>
      </c>
      <c r="B23" s="83">
        <v>0</v>
      </c>
      <c r="C23" s="80"/>
      <c r="D23" s="81">
        <f t="shared" si="3"/>
        <v>0</v>
      </c>
      <c r="E23" s="81">
        <f t="shared" si="4"/>
        <v>0</v>
      </c>
      <c r="F23" s="82">
        <f t="shared" si="5"/>
        <v>0</v>
      </c>
      <c r="G23" s="80">
        <v>0</v>
      </c>
      <c r="H23" s="80">
        <v>0</v>
      </c>
      <c r="I23" s="80"/>
      <c r="J23" s="83"/>
      <c r="K23" s="44"/>
      <c r="N23" s="45"/>
      <c r="O23" s="45"/>
      <c r="P23" s="45"/>
      <c r="Q23" s="45"/>
    </row>
    <row r="24" spans="1:17" ht="30">
      <c r="A24" s="75" t="s">
        <v>21</v>
      </c>
      <c r="B24" s="83">
        <v>6.840000000000003</v>
      </c>
      <c r="C24" s="80">
        <v>7.96</v>
      </c>
      <c r="D24" s="81">
        <f t="shared" si="3"/>
        <v>67807.01754385965</v>
      </c>
      <c r="E24" s="81">
        <f t="shared" si="4"/>
        <v>50397.82244556114</v>
      </c>
      <c r="F24" s="82">
        <f t="shared" si="5"/>
        <v>99.99567945547845</v>
      </c>
      <c r="G24" s="80">
        <v>463.8000000000002</v>
      </c>
      <c r="H24" s="80">
        <v>0</v>
      </c>
      <c r="I24" s="80">
        <v>3610.5</v>
      </c>
      <c r="J24" s="83"/>
      <c r="K24" s="44"/>
      <c r="N24" s="45"/>
      <c r="O24" s="45"/>
      <c r="P24" s="45"/>
      <c r="Q24" s="45"/>
    </row>
    <row r="25" spans="1:17" s="37" customFormat="1" ht="30">
      <c r="A25" s="75" t="s">
        <v>22</v>
      </c>
      <c r="B25" s="83">
        <v>3.0700000000000003</v>
      </c>
      <c r="C25" s="80">
        <v>3.79</v>
      </c>
      <c r="D25" s="81">
        <f t="shared" si="3"/>
        <v>80977.19869706845</v>
      </c>
      <c r="E25" s="81">
        <f t="shared" si="4"/>
        <v>50401.64174728819</v>
      </c>
      <c r="F25" s="82">
        <f t="shared" si="5"/>
        <v>100.00325743509562</v>
      </c>
      <c r="G25" s="80">
        <v>248.60000000000014</v>
      </c>
      <c r="H25" s="80">
        <v>0.4</v>
      </c>
      <c r="I25" s="80">
        <v>1719.2</v>
      </c>
      <c r="J25" s="83">
        <v>0.9</v>
      </c>
      <c r="K25" s="44"/>
      <c r="N25" s="45"/>
      <c r="O25" s="45"/>
      <c r="P25" s="45"/>
      <c r="Q25" s="45"/>
    </row>
    <row r="26" spans="1:17" ht="30">
      <c r="A26" s="75" t="s">
        <v>23</v>
      </c>
      <c r="B26" s="83">
        <v>5.801000000000002</v>
      </c>
      <c r="C26" s="80">
        <v>6.289</v>
      </c>
      <c r="D26" s="81">
        <f t="shared" si="3"/>
        <v>58076.1937596966</v>
      </c>
      <c r="E26" s="81">
        <f t="shared" si="4"/>
        <v>50401.93636154839</v>
      </c>
      <c r="F26" s="82">
        <f t="shared" si="5"/>
        <v>100.00384198719918</v>
      </c>
      <c r="G26" s="80">
        <v>336.9000000000001</v>
      </c>
      <c r="H26" s="80">
        <v>2.8000000000000007</v>
      </c>
      <c r="I26" s="80">
        <v>2852.8</v>
      </c>
      <c r="J26" s="83">
        <v>24.5</v>
      </c>
      <c r="K26" s="44"/>
      <c r="N26" s="45"/>
      <c r="O26" s="45"/>
      <c r="P26" s="45"/>
      <c r="Q26" s="45"/>
    </row>
    <row r="27" spans="1:17" ht="16.5">
      <c r="A27" s="75" t="s">
        <v>24</v>
      </c>
      <c r="B27" s="83">
        <v>8</v>
      </c>
      <c r="C27" s="80">
        <v>8</v>
      </c>
      <c r="D27" s="81">
        <f t="shared" si="3"/>
        <v>59150.00000000004</v>
      </c>
      <c r="E27" s="81">
        <f t="shared" si="4"/>
        <v>50400.00000000001</v>
      </c>
      <c r="F27" s="82">
        <f t="shared" si="5"/>
        <v>100.00000000000003</v>
      </c>
      <c r="G27" s="80">
        <v>473.2000000000003</v>
      </c>
      <c r="H27" s="80">
        <v>10.399999999999999</v>
      </c>
      <c r="I27" s="80">
        <v>3628.8</v>
      </c>
      <c r="J27" s="83">
        <v>42.6</v>
      </c>
      <c r="K27" s="44"/>
      <c r="N27" s="45"/>
      <c r="O27" s="45"/>
      <c r="P27" s="45"/>
      <c r="Q27" s="45"/>
    </row>
    <row r="28" spans="1:17" ht="30">
      <c r="A28" s="75" t="s">
        <v>70</v>
      </c>
      <c r="B28" s="88">
        <v>4.4979999999999976</v>
      </c>
      <c r="C28" s="80">
        <v>4.186</v>
      </c>
      <c r="D28" s="81">
        <f t="shared" si="3"/>
        <v>60804.802134281934</v>
      </c>
      <c r="E28" s="81">
        <f t="shared" si="4"/>
        <v>50398.15257206562</v>
      </c>
      <c r="F28" s="82">
        <f t="shared" si="5"/>
        <v>99.99633446838418</v>
      </c>
      <c r="G28" s="80">
        <v>273.5</v>
      </c>
      <c r="H28" s="80">
        <v>0</v>
      </c>
      <c r="I28" s="80">
        <v>1898.7</v>
      </c>
      <c r="J28" s="83"/>
      <c r="K28" s="44"/>
      <c r="N28" s="45"/>
      <c r="O28" s="45"/>
      <c r="P28" s="45"/>
      <c r="Q28" s="45"/>
    </row>
    <row r="29" spans="1:17" ht="16.5">
      <c r="A29" s="75" t="s">
        <v>26</v>
      </c>
      <c r="B29" s="88">
        <v>1.6899999999999977</v>
      </c>
      <c r="C29" s="80">
        <v>2.33</v>
      </c>
      <c r="D29" s="81">
        <f t="shared" si="3"/>
        <v>71383.43195266278</v>
      </c>
      <c r="E29" s="81">
        <f t="shared" si="4"/>
        <v>50400</v>
      </c>
      <c r="F29" s="82">
        <f t="shared" si="5"/>
        <v>100</v>
      </c>
      <c r="G29" s="80">
        <v>120.63799999999992</v>
      </c>
      <c r="H29" s="80">
        <v>32.3</v>
      </c>
      <c r="I29" s="80">
        <v>1056.888</v>
      </c>
      <c r="J29" s="83">
        <v>97</v>
      </c>
      <c r="K29" s="44"/>
      <c r="N29" s="45"/>
      <c r="O29" s="45"/>
      <c r="P29" s="45"/>
      <c r="Q29" s="45"/>
    </row>
    <row r="30" spans="1:17" ht="16.5">
      <c r="A30" s="75" t="s">
        <v>27</v>
      </c>
      <c r="B30" s="83">
        <v>2.8999999999999986</v>
      </c>
      <c r="C30" s="80">
        <v>3.3</v>
      </c>
      <c r="D30" s="81">
        <f t="shared" si="3"/>
        <v>72994.82758620691</v>
      </c>
      <c r="E30" s="81">
        <f t="shared" si="4"/>
        <v>50400.84175084175</v>
      </c>
      <c r="F30" s="82">
        <f t="shared" si="5"/>
        <v>100.00167014055903</v>
      </c>
      <c r="G30" s="80">
        <v>211.68499999999995</v>
      </c>
      <c r="H30" s="80">
        <v>7.960000000000008</v>
      </c>
      <c r="I30" s="80">
        <v>1496.905</v>
      </c>
      <c r="J30" s="83">
        <v>117.65</v>
      </c>
      <c r="K30" s="44"/>
      <c r="N30" s="45"/>
      <c r="O30" s="45"/>
      <c r="P30" s="45"/>
      <c r="Q30" s="45"/>
    </row>
    <row r="31" spans="1:17" ht="16.5">
      <c r="A31" s="76" t="s">
        <v>28</v>
      </c>
      <c r="B31" s="88">
        <v>4.700000000000003</v>
      </c>
      <c r="C31" s="80">
        <v>4.7</v>
      </c>
      <c r="D31" s="81">
        <f t="shared" si="3"/>
        <v>57765.957446808476</v>
      </c>
      <c r="E31" s="81">
        <f t="shared" si="4"/>
        <v>47973.99527186761</v>
      </c>
      <c r="F31" s="82">
        <f t="shared" si="5"/>
        <v>95.18649855529287</v>
      </c>
      <c r="G31" s="80">
        <v>271.5</v>
      </c>
      <c r="H31" s="80">
        <v>0</v>
      </c>
      <c r="I31" s="80">
        <v>2029.3</v>
      </c>
      <c r="J31" s="83"/>
      <c r="K31" s="44"/>
      <c r="N31" s="45"/>
      <c r="O31" s="45"/>
      <c r="P31" s="45"/>
      <c r="Q31" s="45"/>
    </row>
    <row r="32" spans="1:17" ht="16.5">
      <c r="A32" s="75" t="s">
        <v>29</v>
      </c>
      <c r="B32" s="83">
        <v>3.999999999999993</v>
      </c>
      <c r="C32" s="80">
        <v>4.8</v>
      </c>
      <c r="D32" s="81">
        <f t="shared" si="3"/>
        <v>74825.00000000017</v>
      </c>
      <c r="E32" s="81">
        <f t="shared" si="4"/>
        <v>50400.46296296297</v>
      </c>
      <c r="F32" s="82">
        <f t="shared" si="5"/>
        <v>100.00091857730749</v>
      </c>
      <c r="G32" s="80">
        <v>299.3000000000002</v>
      </c>
      <c r="H32" s="80">
        <v>2.3999999999999986</v>
      </c>
      <c r="I32" s="80">
        <v>2177.3</v>
      </c>
      <c r="J32" s="83">
        <v>36.8</v>
      </c>
      <c r="K32" s="44"/>
      <c r="N32" s="45"/>
      <c r="O32" s="45"/>
      <c r="P32" s="45"/>
      <c r="Q32" s="45"/>
    </row>
    <row r="33" spans="1:17" ht="30">
      <c r="A33" s="75" t="s">
        <v>30</v>
      </c>
      <c r="B33" s="88">
        <v>4.498999999999995</v>
      </c>
      <c r="C33" s="80">
        <v>5.723</v>
      </c>
      <c r="D33" s="81">
        <f t="shared" si="3"/>
        <v>74460.99133140706</v>
      </c>
      <c r="E33" s="81">
        <f t="shared" si="4"/>
        <v>50408.682315025144</v>
      </c>
      <c r="F33" s="82">
        <f t="shared" si="5"/>
        <v>100.01722681552607</v>
      </c>
      <c r="G33" s="80">
        <v>335</v>
      </c>
      <c r="H33" s="80">
        <v>0</v>
      </c>
      <c r="I33" s="80">
        <v>2596.4</v>
      </c>
      <c r="J33" s="83"/>
      <c r="K33" s="44"/>
      <c r="N33" s="45"/>
      <c r="O33" s="45"/>
      <c r="P33" s="45"/>
      <c r="Q33" s="45"/>
    </row>
    <row r="34" spans="1:17" ht="30">
      <c r="A34" s="75" t="s">
        <v>71</v>
      </c>
      <c r="B34" s="83">
        <v>4.100000000000001</v>
      </c>
      <c r="C34" s="80">
        <v>2.5</v>
      </c>
      <c r="D34" s="81">
        <f t="shared" si="3"/>
        <v>58707.31707317072</v>
      </c>
      <c r="E34" s="81">
        <f t="shared" si="4"/>
        <v>50844.444444444445</v>
      </c>
      <c r="F34" s="82">
        <f t="shared" si="5"/>
        <v>100.88183421516754</v>
      </c>
      <c r="G34" s="80">
        <v>240.70000000000005</v>
      </c>
      <c r="H34" s="80">
        <v>0</v>
      </c>
      <c r="I34" s="80">
        <v>1144</v>
      </c>
      <c r="J34" s="83"/>
      <c r="K34" s="44"/>
      <c r="N34" s="45"/>
      <c r="O34" s="45"/>
      <c r="P34" s="45"/>
      <c r="Q34" s="45"/>
    </row>
    <row r="35" spans="1:17" ht="16.5">
      <c r="A35" s="75" t="s">
        <v>32</v>
      </c>
      <c r="B35" s="83">
        <v>7.900000000000006</v>
      </c>
      <c r="C35" s="80">
        <v>7.9</v>
      </c>
      <c r="D35" s="81">
        <f t="shared" si="3"/>
        <v>61392.405063291095</v>
      </c>
      <c r="E35" s="81">
        <f t="shared" si="4"/>
        <v>50399.437412095634</v>
      </c>
      <c r="F35" s="82">
        <f t="shared" si="5"/>
        <v>99.998883754158</v>
      </c>
      <c r="G35" s="80">
        <v>485</v>
      </c>
      <c r="H35" s="80">
        <v>0</v>
      </c>
      <c r="I35" s="80">
        <v>3583.4</v>
      </c>
      <c r="J35" s="83">
        <v>63.6</v>
      </c>
      <c r="K35" s="44"/>
      <c r="N35" s="45"/>
      <c r="O35" s="45"/>
      <c r="P35" s="45"/>
      <c r="Q35" s="45"/>
    </row>
    <row r="36" spans="1:17" ht="30">
      <c r="A36" s="75" t="s">
        <v>72</v>
      </c>
      <c r="B36" s="83">
        <v>2.099999999999998</v>
      </c>
      <c r="C36" s="80">
        <v>2.9</v>
      </c>
      <c r="D36" s="81">
        <f t="shared" si="3"/>
        <v>63476.19047619052</v>
      </c>
      <c r="E36" s="81">
        <f t="shared" si="4"/>
        <v>50459.77011494253</v>
      </c>
      <c r="F36" s="82">
        <f t="shared" si="5"/>
        <v>100.11859149790183</v>
      </c>
      <c r="G36" s="80">
        <v>133.29999999999995</v>
      </c>
      <c r="H36" s="80">
        <v>0</v>
      </c>
      <c r="I36" s="80">
        <v>1317</v>
      </c>
      <c r="J36" s="83"/>
      <c r="K36" s="44"/>
      <c r="N36" s="45"/>
      <c r="O36" s="45"/>
      <c r="P36" s="45"/>
      <c r="Q36" s="45"/>
    </row>
    <row r="37" spans="1:17" ht="16.5">
      <c r="A37" s="75" t="s">
        <v>73</v>
      </c>
      <c r="B37" s="88">
        <v>7.560000000000002</v>
      </c>
      <c r="C37" s="80">
        <v>8.84</v>
      </c>
      <c r="D37" s="81">
        <f t="shared" si="3"/>
        <v>50370.370370370314</v>
      </c>
      <c r="E37" s="81">
        <f t="shared" si="4"/>
        <v>48731.77476118653</v>
      </c>
      <c r="F37" s="82">
        <f t="shared" si="5"/>
        <v>96.6900292880685</v>
      </c>
      <c r="G37" s="80">
        <v>380.7999999999997</v>
      </c>
      <c r="H37" s="80">
        <v>0</v>
      </c>
      <c r="I37" s="80">
        <v>3877.1</v>
      </c>
      <c r="J37" s="83"/>
      <c r="K37" s="44"/>
      <c r="N37" s="45"/>
      <c r="O37" s="45"/>
      <c r="P37" s="45"/>
      <c r="Q37" s="45"/>
    </row>
    <row r="38" spans="1:17" ht="30">
      <c r="A38" s="75" t="s">
        <v>74</v>
      </c>
      <c r="B38" s="83">
        <v>2.5400000000000027</v>
      </c>
      <c r="C38" s="80">
        <v>3.1</v>
      </c>
      <c r="D38" s="81">
        <f t="shared" si="3"/>
        <v>68622.0472440944</v>
      </c>
      <c r="E38" s="81">
        <f t="shared" si="4"/>
        <v>50401.433691756276</v>
      </c>
      <c r="F38" s="82">
        <f t="shared" si="5"/>
        <v>100.00284462650055</v>
      </c>
      <c r="G38" s="80">
        <v>174.29999999999995</v>
      </c>
      <c r="H38" s="80">
        <v>0</v>
      </c>
      <c r="I38" s="80">
        <v>1406.2</v>
      </c>
      <c r="J38" s="83"/>
      <c r="K38" s="44"/>
      <c r="N38" s="45"/>
      <c r="O38" s="45"/>
      <c r="P38" s="45"/>
      <c r="Q38" s="45"/>
    </row>
    <row r="39" spans="1:17" ht="30">
      <c r="A39" s="75" t="s">
        <v>36</v>
      </c>
      <c r="B39" s="83">
        <v>4.399999999999999</v>
      </c>
      <c r="C39" s="80">
        <v>4.4</v>
      </c>
      <c r="D39" s="81">
        <f t="shared" si="3"/>
        <v>77204.54545454544</v>
      </c>
      <c r="E39" s="81">
        <f t="shared" si="4"/>
        <v>50469.69696969697</v>
      </c>
      <c r="F39" s="82">
        <f t="shared" si="5"/>
        <v>100.13828763828762</v>
      </c>
      <c r="G39" s="80">
        <v>339.6999999999998</v>
      </c>
      <c r="H39" s="80">
        <v>0</v>
      </c>
      <c r="I39" s="80">
        <v>1998.6</v>
      </c>
      <c r="J39" s="83"/>
      <c r="K39" s="44"/>
      <c r="N39" s="45"/>
      <c r="O39" s="45"/>
      <c r="P39" s="45"/>
      <c r="Q39" s="45"/>
    </row>
    <row r="40" spans="1:17" ht="16.5">
      <c r="A40" s="75" t="s">
        <v>75</v>
      </c>
      <c r="B40" s="83">
        <v>8.599999999999994</v>
      </c>
      <c r="C40" s="80">
        <v>8.6</v>
      </c>
      <c r="D40" s="81">
        <f t="shared" si="3"/>
        <v>64274.534883720975</v>
      </c>
      <c r="E40" s="81">
        <f t="shared" si="4"/>
        <v>50400.01291989664</v>
      </c>
      <c r="F40" s="82">
        <f t="shared" si="5"/>
        <v>100.00002563471556</v>
      </c>
      <c r="G40" s="80">
        <v>552.761</v>
      </c>
      <c r="H40" s="80">
        <v>0.026999999999999996</v>
      </c>
      <c r="I40" s="80">
        <v>3900.961</v>
      </c>
      <c r="J40" s="83">
        <v>0.227</v>
      </c>
      <c r="K40" s="44"/>
      <c r="N40" s="45"/>
      <c r="O40" s="45"/>
      <c r="P40" s="45"/>
      <c r="Q40" s="45"/>
    </row>
    <row r="41" spans="1:17" ht="16.5">
      <c r="A41" s="75" t="s">
        <v>38</v>
      </c>
      <c r="B41" s="83">
        <v>20.69999999999999</v>
      </c>
      <c r="C41" s="80">
        <v>19.9</v>
      </c>
      <c r="D41" s="81">
        <f t="shared" si="3"/>
        <v>64480.19323671499</v>
      </c>
      <c r="E41" s="81">
        <f t="shared" si="4"/>
        <v>50400.00000000001</v>
      </c>
      <c r="F41" s="82">
        <f t="shared" si="5"/>
        <v>100.00000000000003</v>
      </c>
      <c r="G41" s="80">
        <v>1334.7399999999998</v>
      </c>
      <c r="H41" s="80">
        <v>0</v>
      </c>
      <c r="I41" s="80">
        <v>9026.64</v>
      </c>
      <c r="J41" s="83">
        <v>67.2</v>
      </c>
      <c r="K41" s="44"/>
      <c r="N41" s="45"/>
      <c r="O41" s="45"/>
      <c r="P41" s="45"/>
      <c r="Q41" s="45"/>
    </row>
    <row r="42" spans="1:17" ht="30">
      <c r="A42" s="77" t="s">
        <v>39</v>
      </c>
      <c r="B42" s="85">
        <v>3.3500000000000014</v>
      </c>
      <c r="C42" s="86">
        <v>3.75</v>
      </c>
      <c r="D42" s="87">
        <f t="shared" si="3"/>
        <v>65223.8805970149</v>
      </c>
      <c r="E42" s="81">
        <f t="shared" si="4"/>
        <v>54231.11111111111</v>
      </c>
      <c r="F42" s="82">
        <f t="shared" si="5"/>
        <v>107.60141093474427</v>
      </c>
      <c r="G42" s="86">
        <v>218.5</v>
      </c>
      <c r="H42" s="86">
        <v>0</v>
      </c>
      <c r="I42" s="86">
        <v>1830.3</v>
      </c>
      <c r="J42" s="85"/>
      <c r="K42" s="44"/>
      <c r="N42" s="45"/>
      <c r="O42" s="45"/>
      <c r="P42" s="45"/>
      <c r="Q42" s="45"/>
    </row>
    <row r="43" spans="1:17" s="50" customFormat="1" ht="16.5">
      <c r="A43" s="78" t="s">
        <v>47</v>
      </c>
      <c r="B43" s="89">
        <f>SUM(B22:B42)</f>
        <v>123.74799999999996</v>
      </c>
      <c r="C43" s="89">
        <f>SUM(C22:C42)</f>
        <v>129.46800000000002</v>
      </c>
      <c r="D43" s="89">
        <f>_xlfn.IFERROR(G43/B43*1000,0)</f>
        <v>63584.25186669686</v>
      </c>
      <c r="E43" s="89">
        <f>_xlfn.IFERROR(I43/C43/$K$1*1000,0)</f>
        <v>50321.65305540965</v>
      </c>
      <c r="F43" s="90">
        <f>_xlfn.IFERROR(E43/$I$2*100,0)</f>
        <v>99.84454971311439</v>
      </c>
      <c r="G43" s="89">
        <f>SUM(G22:G42)</f>
        <v>7868.424000000001</v>
      </c>
      <c r="H43" s="89">
        <f>SUM(H22:H42)</f>
        <v>70.58700000000003</v>
      </c>
      <c r="I43" s="89">
        <f>SUM(I22:I42)</f>
        <v>58635.394</v>
      </c>
      <c r="J43" s="89">
        <f>SUM(J22:J42)</f>
        <v>587.877</v>
      </c>
      <c r="K43" s="49"/>
      <c r="N43" s="45"/>
      <c r="O43" s="45"/>
      <c r="P43" s="51"/>
      <c r="Q43" s="51"/>
    </row>
    <row r="44" spans="1:17" s="50" customFormat="1" ht="16.5">
      <c r="A44" s="78" t="s">
        <v>48</v>
      </c>
      <c r="B44" s="89">
        <f>B21+B43</f>
        <v>564.6324999999998</v>
      </c>
      <c r="C44" s="89">
        <f>C21+C43</f>
        <v>583.1005</v>
      </c>
      <c r="D44" s="89">
        <f>_xlfn.IFERROR(G44/B44*1000,0)</f>
        <v>64007.94144864139</v>
      </c>
      <c r="E44" s="89">
        <f>_xlfn.IFERROR(I44/C44/$K$1*1000,0)</f>
        <v>50628.824133518436</v>
      </c>
      <c r="F44" s="107">
        <f>_xlfn.IFERROR(E44/$I$2*100,0)</f>
        <v>100.45401613793341</v>
      </c>
      <c r="G44" s="89">
        <f>G21+G43</f>
        <v>36140.964</v>
      </c>
      <c r="H44" s="89">
        <f>H21+H43</f>
        <v>194.98700000000002</v>
      </c>
      <c r="I44" s="89">
        <f>I21+I43</f>
        <v>265695.234</v>
      </c>
      <c r="J44" s="89">
        <f>J21+J43</f>
        <v>1191.877</v>
      </c>
      <c r="K44" s="49"/>
      <c r="N44" s="45"/>
      <c r="O44" s="45"/>
      <c r="P44" s="51"/>
      <c r="Q44" s="51"/>
    </row>
    <row r="45" spans="2:9" ht="16.5">
      <c r="B45" s="56"/>
      <c r="D45" s="56"/>
      <c r="E45" s="56"/>
      <c r="G45" s="56"/>
      <c r="H45" s="56"/>
      <c r="I45" s="56"/>
    </row>
    <row r="48" spans="2:3" ht="16.5">
      <c r="B48" s="53"/>
      <c r="C48" s="53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44"/>
  <sheetViews>
    <sheetView view="pageBreakPreview" zoomScale="60" zoomScalePageLayoutView="0" workbookViewId="0" topLeftCell="A1">
      <pane ySplit="3" topLeftCell="A28" activePane="bottomLeft" state="frozen"/>
      <selection pane="topLeft" activeCell="A1" sqref="A1"/>
      <selection pane="bottomLeft" activeCell="F44" sqref="F44"/>
    </sheetView>
  </sheetViews>
  <sheetFormatPr defaultColWidth="9.140625" defaultRowHeight="15"/>
  <cols>
    <col min="1" max="1" width="30.140625" style="52" customWidth="1"/>
    <col min="2" max="2" width="19.421875" style="53" customWidth="1"/>
    <col min="3" max="3" width="18.57421875" style="53" customWidth="1"/>
    <col min="4" max="4" width="17.57421875" style="37" customWidth="1"/>
    <col min="5" max="5" width="13.57421875" style="53" customWidth="1"/>
    <col min="6" max="6" width="19.57421875" style="54" customWidth="1"/>
    <col min="7" max="7" width="14.00390625" style="53" customWidth="1"/>
    <col min="8" max="8" width="15.00390625" style="53" customWidth="1"/>
    <col min="9" max="9" width="16.140625" style="53" customWidth="1"/>
    <col min="10" max="10" width="14.00390625" style="55" customWidth="1"/>
    <col min="11" max="11" width="11.8515625" style="55" customWidth="1"/>
    <col min="12" max="15" width="9.140625" style="39" customWidth="1"/>
    <col min="16" max="16" width="10.140625" style="39" bestFit="1" customWidth="1"/>
    <col min="17" max="16384" width="9.140625" style="39" customWidth="1"/>
  </cols>
  <sheetData>
    <row r="1" spans="1:11" ht="20.25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38" t="s">
        <v>62</v>
      </c>
      <c r="K1" s="38">
        <f>VLOOKUP(month,месяцы!$A$1:$B$12,2,FALSE)</f>
        <v>9</v>
      </c>
    </row>
    <row r="2" spans="1:11" ht="16.5">
      <c r="A2" s="109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9"/>
      <c r="C2" s="109"/>
      <c r="D2" s="109"/>
      <c r="E2" s="109"/>
      <c r="F2" s="109"/>
      <c r="G2" s="40"/>
      <c r="H2" s="41"/>
      <c r="I2" s="42">
        <v>50400</v>
      </c>
      <c r="J2" s="38">
        <v>2023</v>
      </c>
      <c r="K2" s="38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(сентябрь)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6"/>
    </row>
    <row r="4" spans="1:17" ht="16.5">
      <c r="A4" s="70" t="s">
        <v>2</v>
      </c>
      <c r="B4" s="79">
        <v>59.299999999999955</v>
      </c>
      <c r="C4" s="80">
        <v>59.3</v>
      </c>
      <c r="D4" s="81">
        <f>_xlfn.IFERROR(G4/B4*1000,0)</f>
        <v>76897.13322091069</v>
      </c>
      <c r="E4" s="81">
        <f>_xlfn.IFERROR(I4/C4/$K$1*1000,0)</f>
        <v>50455.31197301855</v>
      </c>
      <c r="F4" s="82">
        <f>_xlfn.IFERROR(E4/$I$2*100,0)</f>
        <v>100.10974597821141</v>
      </c>
      <c r="G4" s="80">
        <v>4560</v>
      </c>
      <c r="H4" s="80">
        <v>0</v>
      </c>
      <c r="I4" s="83">
        <v>26928</v>
      </c>
      <c r="J4" s="83"/>
      <c r="K4" s="44"/>
      <c r="N4" s="45"/>
      <c r="O4" s="45"/>
      <c r="P4" s="45"/>
      <c r="Q4" s="45"/>
    </row>
    <row r="5" spans="1:17" ht="16.5">
      <c r="A5" s="70" t="s">
        <v>3</v>
      </c>
      <c r="B5" s="79">
        <v>20.170000000000016</v>
      </c>
      <c r="C5" s="80">
        <v>22.01</v>
      </c>
      <c r="D5" s="81">
        <f aca="true" t="shared" si="0" ref="D5:D20">_xlfn.IFERROR(G5/B5*1000,0)</f>
        <v>66649.97521070892</v>
      </c>
      <c r="E5" s="81">
        <f aca="true" t="shared" si="1" ref="E5:E20">_xlfn.IFERROR(I5/C5/$K$1*1000,0)</f>
        <v>50399.96971073754</v>
      </c>
      <c r="F5" s="82">
        <f aca="true" t="shared" si="2" ref="F5:F20">_xlfn.IFERROR(E5/$I$2*100,0)</f>
        <v>99.99993990225701</v>
      </c>
      <c r="G5" s="80">
        <v>1344.33</v>
      </c>
      <c r="H5" s="80">
        <v>0</v>
      </c>
      <c r="I5" s="83">
        <v>9983.73</v>
      </c>
      <c r="J5" s="83">
        <v>5.7</v>
      </c>
      <c r="K5" s="44"/>
      <c r="N5" s="45"/>
      <c r="O5" s="45"/>
      <c r="P5" s="45"/>
      <c r="Q5" s="45"/>
    </row>
    <row r="6" spans="1:17" ht="16.5">
      <c r="A6" s="70" t="s">
        <v>4</v>
      </c>
      <c r="B6" s="79">
        <v>60.099999999999966</v>
      </c>
      <c r="C6" s="80">
        <v>52.9</v>
      </c>
      <c r="D6" s="81">
        <f t="shared" si="0"/>
        <v>57803.660565723825</v>
      </c>
      <c r="E6" s="81">
        <f t="shared" si="1"/>
        <v>50430.371770636426</v>
      </c>
      <c r="F6" s="82">
        <f t="shared" si="2"/>
        <v>100.06026144967547</v>
      </c>
      <c r="G6" s="80">
        <v>3474</v>
      </c>
      <c r="H6" s="80">
        <v>0</v>
      </c>
      <c r="I6" s="83">
        <v>24009.9</v>
      </c>
      <c r="J6" s="83"/>
      <c r="K6" s="44"/>
      <c r="N6" s="45"/>
      <c r="O6" s="45"/>
      <c r="P6" s="45"/>
      <c r="Q6" s="45"/>
    </row>
    <row r="7" spans="1:17" ht="16.5">
      <c r="A7" s="70" t="s">
        <v>6</v>
      </c>
      <c r="B7" s="79">
        <v>52.99999999999994</v>
      </c>
      <c r="C7" s="80">
        <v>51.4</v>
      </c>
      <c r="D7" s="81">
        <f t="shared" si="0"/>
        <v>60950.9433962265</v>
      </c>
      <c r="E7" s="81">
        <f t="shared" si="1"/>
        <v>50578.03718115002</v>
      </c>
      <c r="F7" s="82">
        <f t="shared" si="2"/>
        <v>100.35324837529767</v>
      </c>
      <c r="G7" s="80">
        <v>3230.4000000000015</v>
      </c>
      <c r="H7" s="80">
        <v>0</v>
      </c>
      <c r="I7" s="83">
        <v>23397.4</v>
      </c>
      <c r="J7" s="83"/>
      <c r="K7" s="44"/>
      <c r="N7" s="45"/>
      <c r="O7" s="45"/>
      <c r="P7" s="45"/>
      <c r="Q7" s="45"/>
    </row>
    <row r="8" spans="1:17" ht="16.5">
      <c r="A8" s="70" t="s">
        <v>7</v>
      </c>
      <c r="B8" s="83">
        <v>14.403999999999996</v>
      </c>
      <c r="C8" s="80">
        <v>13.356</v>
      </c>
      <c r="D8" s="81">
        <f t="shared" si="0"/>
        <v>65363.787836712036</v>
      </c>
      <c r="E8" s="81">
        <f t="shared" si="1"/>
        <v>50571.52840171708</v>
      </c>
      <c r="F8" s="82">
        <f t="shared" si="2"/>
        <v>100.34033413039103</v>
      </c>
      <c r="G8" s="80">
        <v>941.5</v>
      </c>
      <c r="H8" s="80">
        <v>21</v>
      </c>
      <c r="I8" s="83">
        <v>6078.9</v>
      </c>
      <c r="J8" s="83">
        <v>343.6</v>
      </c>
      <c r="K8" s="44"/>
      <c r="N8" s="45"/>
      <c r="O8" s="45"/>
      <c r="P8" s="45"/>
      <c r="Q8" s="45"/>
    </row>
    <row r="9" spans="1:17" s="46" customFormat="1" ht="16.5">
      <c r="A9" s="70" t="s">
        <v>8</v>
      </c>
      <c r="B9" s="83">
        <v>80.88</v>
      </c>
      <c r="C9" s="80">
        <v>87.12</v>
      </c>
      <c r="D9" s="81">
        <f t="shared" si="0"/>
        <v>66461.42433234424</v>
      </c>
      <c r="E9" s="81">
        <f t="shared" si="1"/>
        <v>50406.59116416692</v>
      </c>
      <c r="F9" s="82">
        <f t="shared" si="2"/>
        <v>100.01307770668039</v>
      </c>
      <c r="G9" s="80">
        <v>5375.4000000000015</v>
      </c>
      <c r="H9" s="80">
        <v>0</v>
      </c>
      <c r="I9" s="83">
        <v>39522.8</v>
      </c>
      <c r="J9" s="83"/>
      <c r="K9" s="44"/>
      <c r="N9" s="45"/>
      <c r="O9" s="45"/>
      <c r="P9" s="45"/>
      <c r="Q9" s="45"/>
    </row>
    <row r="10" spans="1:17" ht="16.5">
      <c r="A10" s="70" t="s">
        <v>9</v>
      </c>
      <c r="B10" s="83">
        <v>7.495999999999995</v>
      </c>
      <c r="C10" s="80">
        <v>7.784</v>
      </c>
      <c r="D10" s="81">
        <f t="shared" si="0"/>
        <v>63287.086446104644</v>
      </c>
      <c r="E10" s="81">
        <f t="shared" si="1"/>
        <v>50429.65627498002</v>
      </c>
      <c r="F10" s="82">
        <f t="shared" si="2"/>
        <v>100.05884181543657</v>
      </c>
      <c r="G10" s="80">
        <v>474.4000000000001</v>
      </c>
      <c r="H10" s="80">
        <v>6.900000000000006</v>
      </c>
      <c r="I10" s="83">
        <v>3532.9</v>
      </c>
      <c r="J10" s="83">
        <v>92.2</v>
      </c>
      <c r="K10" s="44"/>
      <c r="N10" s="45"/>
      <c r="O10" s="45"/>
      <c r="P10" s="45"/>
      <c r="Q10" s="45"/>
    </row>
    <row r="11" spans="1:17" ht="16.5">
      <c r="A11" s="70" t="s">
        <v>10</v>
      </c>
      <c r="B11" s="83">
        <v>9.003000000000014</v>
      </c>
      <c r="C11" s="80">
        <v>9.067</v>
      </c>
      <c r="D11" s="81">
        <f t="shared" si="0"/>
        <v>66788.84816172377</v>
      </c>
      <c r="E11" s="81">
        <f t="shared" si="1"/>
        <v>50347.413698025804</v>
      </c>
      <c r="F11" s="82">
        <f t="shared" si="2"/>
        <v>99.89566209925755</v>
      </c>
      <c r="G11" s="80">
        <v>601.3000000000002</v>
      </c>
      <c r="H11" s="80">
        <v>0</v>
      </c>
      <c r="I11" s="83">
        <v>4108.5</v>
      </c>
      <c r="J11" s="83"/>
      <c r="K11" s="44"/>
      <c r="N11" s="45"/>
      <c r="O11" s="45"/>
      <c r="P11" s="45"/>
      <c r="Q11" s="45"/>
    </row>
    <row r="12" spans="1:17" s="46" customFormat="1" ht="16.5">
      <c r="A12" s="71" t="s">
        <v>11</v>
      </c>
      <c r="B12" s="84">
        <v>14.500000000000014</v>
      </c>
      <c r="C12" s="80">
        <v>15.3</v>
      </c>
      <c r="D12" s="81">
        <f t="shared" si="0"/>
        <v>54634.48275862062</v>
      </c>
      <c r="E12" s="81">
        <f t="shared" si="1"/>
        <v>48538.85257806827</v>
      </c>
      <c r="F12" s="82">
        <f t="shared" si="2"/>
        <v>96.30724717870687</v>
      </c>
      <c r="G12" s="80">
        <v>792.1999999999998</v>
      </c>
      <c r="H12" s="80">
        <v>0</v>
      </c>
      <c r="I12" s="83">
        <v>6683.8</v>
      </c>
      <c r="J12" s="83"/>
      <c r="K12" s="44"/>
      <c r="N12" s="45"/>
      <c r="O12" s="45"/>
      <c r="P12" s="45"/>
      <c r="Q12" s="45"/>
    </row>
    <row r="13" spans="1:17" s="47" customFormat="1" ht="16.5">
      <c r="A13" s="70" t="s">
        <v>12</v>
      </c>
      <c r="B13" s="83">
        <v>53</v>
      </c>
      <c r="C13" s="80">
        <v>53</v>
      </c>
      <c r="D13" s="81">
        <f t="shared" si="0"/>
        <v>67011.32075471694</v>
      </c>
      <c r="E13" s="81">
        <f t="shared" si="1"/>
        <v>50400</v>
      </c>
      <c r="F13" s="82">
        <f t="shared" si="2"/>
        <v>100</v>
      </c>
      <c r="G13" s="80">
        <v>3551.5999999999985</v>
      </c>
      <c r="H13" s="80">
        <v>62</v>
      </c>
      <c r="I13" s="83">
        <v>24040.8</v>
      </c>
      <c r="J13" s="83">
        <v>194.5</v>
      </c>
      <c r="K13" s="44"/>
      <c r="L13" s="46"/>
      <c r="N13" s="45"/>
      <c r="O13" s="45"/>
      <c r="P13" s="45"/>
      <c r="Q13" s="45"/>
    </row>
    <row r="14" spans="1:17" s="46" customFormat="1" ht="30">
      <c r="A14" s="71" t="s">
        <v>13</v>
      </c>
      <c r="B14" s="84">
        <v>106.096</v>
      </c>
      <c r="C14" s="80">
        <v>107.6</v>
      </c>
      <c r="D14" s="81">
        <f>_xlfn.IFERROR(G14/B14*1000,0)</f>
        <v>64498.190318202374</v>
      </c>
      <c r="E14" s="81">
        <f t="shared" si="1"/>
        <v>50348.71953738124</v>
      </c>
      <c r="F14" s="82">
        <f t="shared" si="2"/>
        <v>99.89825305035961</v>
      </c>
      <c r="G14" s="80">
        <v>6843</v>
      </c>
      <c r="H14" s="80">
        <v>0</v>
      </c>
      <c r="I14" s="83">
        <v>48757.7</v>
      </c>
      <c r="J14" s="83"/>
      <c r="K14" s="44"/>
      <c r="N14" s="45"/>
      <c r="O14" s="45"/>
      <c r="P14" s="45"/>
      <c r="Q14" s="45"/>
    </row>
    <row r="15" spans="1:17" s="46" customFormat="1" ht="16.5">
      <c r="A15" s="70" t="s">
        <v>14</v>
      </c>
      <c r="B15" s="83">
        <v>63.799999999999955</v>
      </c>
      <c r="C15" s="80">
        <v>59.8</v>
      </c>
      <c r="D15" s="81">
        <f t="shared" si="0"/>
        <v>82136.36363636368</v>
      </c>
      <c r="E15" s="81">
        <f t="shared" si="1"/>
        <v>50400.03716090673</v>
      </c>
      <c r="F15" s="82">
        <f t="shared" si="2"/>
        <v>100.00007373195781</v>
      </c>
      <c r="G15" s="80">
        <v>5240.299999999999</v>
      </c>
      <c r="H15" s="80">
        <v>0</v>
      </c>
      <c r="I15" s="83">
        <v>27125.3</v>
      </c>
      <c r="J15" s="83"/>
      <c r="K15" s="44"/>
      <c r="N15" s="45"/>
      <c r="O15" s="45"/>
      <c r="P15" s="45"/>
      <c r="Q15" s="45"/>
    </row>
    <row r="16" spans="1:17" s="46" customFormat="1" ht="16.5">
      <c r="A16" s="72" t="s">
        <v>66</v>
      </c>
      <c r="B16" s="83">
        <v>75</v>
      </c>
      <c r="C16" s="80">
        <v>81.4</v>
      </c>
      <c r="D16" s="81">
        <f t="shared" si="0"/>
        <v>66521.33333333331</v>
      </c>
      <c r="E16" s="81">
        <f t="shared" si="1"/>
        <v>50400.081900081896</v>
      </c>
      <c r="F16" s="82">
        <f t="shared" si="2"/>
        <v>100.00016250016247</v>
      </c>
      <c r="G16" s="80">
        <v>4989.0999999999985</v>
      </c>
      <c r="H16" s="80">
        <v>0</v>
      </c>
      <c r="I16" s="83">
        <v>36923.1</v>
      </c>
      <c r="J16" s="83"/>
      <c r="K16" s="44"/>
      <c r="N16" s="45"/>
      <c r="O16" s="45"/>
      <c r="P16" s="45"/>
      <c r="Q16" s="45"/>
    </row>
    <row r="17" spans="1:17" s="46" customFormat="1" ht="30">
      <c r="A17" s="70" t="s">
        <v>67</v>
      </c>
      <c r="B17" s="83">
        <v>32</v>
      </c>
      <c r="C17" s="80">
        <v>32</v>
      </c>
      <c r="D17" s="81">
        <f t="shared" si="0"/>
        <v>62506.25000000002</v>
      </c>
      <c r="E17" s="81">
        <f t="shared" si="1"/>
        <v>50400.00000000001</v>
      </c>
      <c r="F17" s="82">
        <f t="shared" si="2"/>
        <v>100.00000000000003</v>
      </c>
      <c r="G17" s="80">
        <v>2000.2000000000007</v>
      </c>
      <c r="H17" s="80">
        <v>0</v>
      </c>
      <c r="I17" s="83">
        <v>14515.2</v>
      </c>
      <c r="J17" s="83"/>
      <c r="K17" s="44"/>
      <c r="N17" s="45"/>
      <c r="O17" s="45"/>
      <c r="P17" s="45"/>
      <c r="Q17" s="45"/>
    </row>
    <row r="18" spans="1:17" ht="16.5">
      <c r="A18" s="70" t="s">
        <v>16</v>
      </c>
      <c r="B18" s="83">
        <v>87.10000000000002</v>
      </c>
      <c r="C18" s="80">
        <v>87.9</v>
      </c>
      <c r="D18" s="81">
        <f t="shared" si="0"/>
        <v>65272.3306544202</v>
      </c>
      <c r="E18" s="81">
        <f t="shared" si="1"/>
        <v>50399.974718746045</v>
      </c>
      <c r="F18" s="82">
        <f t="shared" si="2"/>
        <v>99.99994983878183</v>
      </c>
      <c r="G18" s="80">
        <v>5685.220000000001</v>
      </c>
      <c r="H18" s="80">
        <v>0</v>
      </c>
      <c r="I18" s="83">
        <v>39871.42</v>
      </c>
      <c r="J18" s="83"/>
      <c r="K18" s="44"/>
      <c r="N18" s="45"/>
      <c r="O18" s="45"/>
      <c r="P18" s="45"/>
      <c r="Q18" s="45"/>
    </row>
    <row r="19" spans="1:17" ht="16.5">
      <c r="A19" s="70" t="s">
        <v>17</v>
      </c>
      <c r="B19" s="83">
        <v>14.200000000000003</v>
      </c>
      <c r="C19" s="80">
        <v>14.2</v>
      </c>
      <c r="D19" s="81">
        <f t="shared" si="0"/>
        <v>65126.76056338029</v>
      </c>
      <c r="E19" s="81">
        <f t="shared" si="1"/>
        <v>50400.625978090764</v>
      </c>
      <c r="F19" s="82">
        <f t="shared" si="2"/>
        <v>100.00124202002137</v>
      </c>
      <c r="G19" s="80">
        <v>924.8000000000002</v>
      </c>
      <c r="H19" s="80">
        <v>0</v>
      </c>
      <c r="I19" s="83">
        <v>6441.2</v>
      </c>
      <c r="J19" s="83"/>
      <c r="K19" s="44"/>
      <c r="N19" s="45"/>
      <c r="O19" s="45"/>
      <c r="P19" s="45"/>
      <c r="Q19" s="45"/>
    </row>
    <row r="20" spans="1:17" ht="16.5">
      <c r="A20" s="73" t="s">
        <v>68</v>
      </c>
      <c r="B20" s="85">
        <v>0.0032000000000000917</v>
      </c>
      <c r="C20" s="86">
        <v>0.1608</v>
      </c>
      <c r="D20" s="87">
        <f t="shared" si="0"/>
        <v>0</v>
      </c>
      <c r="E20" s="81">
        <f t="shared" si="1"/>
        <v>54795.46710889994</v>
      </c>
      <c r="F20" s="82">
        <f t="shared" si="2"/>
        <v>108.721164898611</v>
      </c>
      <c r="G20" s="86">
        <v>0</v>
      </c>
      <c r="H20" s="86">
        <v>0</v>
      </c>
      <c r="I20" s="85">
        <v>79.3</v>
      </c>
      <c r="J20" s="85">
        <v>10.1</v>
      </c>
      <c r="K20" s="44"/>
      <c r="N20" s="45"/>
      <c r="O20" s="45"/>
      <c r="P20" s="45"/>
      <c r="Q20" s="45"/>
    </row>
    <row r="21" spans="1:17" s="50" customFormat="1" ht="16.5">
      <c r="A21" s="74" t="s">
        <v>46</v>
      </c>
      <c r="B21" s="89">
        <f>SUM(B4:B20)</f>
        <v>750.0521999999999</v>
      </c>
      <c r="C21" s="89">
        <f>SUM(C4:C20)</f>
        <v>754.2977999999999</v>
      </c>
      <c r="D21" s="89">
        <f>_xlfn.IFERROR(G21/B21*1000,0)</f>
        <v>66699.02441456745</v>
      </c>
      <c r="E21" s="89">
        <f>_xlfn.IFERROR(I21/C21/$K$1*1000,0)</f>
        <v>50377.97332094093</v>
      </c>
      <c r="F21" s="90">
        <f>_xlfn.IFERROR(E21/$I$2*100,0)</f>
        <v>99.9562962717082</v>
      </c>
      <c r="G21" s="89">
        <f>SUM(G4:G20)</f>
        <v>50027.750000000015</v>
      </c>
      <c r="H21" s="89">
        <f>SUM(H4:H20)</f>
        <v>89.9</v>
      </c>
      <c r="I21" s="89">
        <f>SUM(I4:I20)</f>
        <v>341999.94999999995</v>
      </c>
      <c r="J21" s="89">
        <f>SUM(J4:J20)</f>
        <v>646.1</v>
      </c>
      <c r="K21" s="49"/>
      <c r="N21" s="45"/>
      <c r="O21" s="45"/>
      <c r="P21" s="51"/>
      <c r="Q21" s="51"/>
    </row>
    <row r="22" spans="1:17" ht="30">
      <c r="A22" s="75" t="s">
        <v>19</v>
      </c>
      <c r="B22" s="83">
        <v>0</v>
      </c>
      <c r="C22" s="80"/>
      <c r="D22" s="81">
        <f aca="true" t="shared" si="3" ref="D22:D42">_xlfn.IFERROR(G22/B22*1000,0)</f>
        <v>0</v>
      </c>
      <c r="E22" s="81">
        <f aca="true" t="shared" si="4" ref="E22:E42">_xlfn.IFERROR(I22/C22/$K$1*1000,0)</f>
        <v>0</v>
      </c>
      <c r="F22" s="82">
        <f aca="true" t="shared" si="5" ref="F22:F42">_xlfn.IFERROR(E22/$I$2*100,0)</f>
        <v>0</v>
      </c>
      <c r="G22" s="80">
        <v>0</v>
      </c>
      <c r="H22" s="80">
        <v>0</v>
      </c>
      <c r="I22" s="80"/>
      <c r="J22" s="83"/>
      <c r="K22" s="44"/>
      <c r="N22" s="45"/>
      <c r="O22" s="45"/>
      <c r="P22" s="45"/>
      <c r="Q22" s="45"/>
    </row>
    <row r="23" spans="1:17" ht="30">
      <c r="A23" s="75" t="s">
        <v>69</v>
      </c>
      <c r="B23" s="83">
        <v>0</v>
      </c>
      <c r="C23" s="80"/>
      <c r="D23" s="81">
        <f t="shared" si="3"/>
        <v>0</v>
      </c>
      <c r="E23" s="81">
        <f t="shared" si="4"/>
        <v>0</v>
      </c>
      <c r="F23" s="82">
        <f t="shared" si="5"/>
        <v>0</v>
      </c>
      <c r="G23" s="80">
        <v>0</v>
      </c>
      <c r="H23" s="80">
        <v>0</v>
      </c>
      <c r="I23" s="80"/>
      <c r="J23" s="83"/>
      <c r="K23" s="44"/>
      <c r="N23" s="45"/>
      <c r="O23" s="45"/>
      <c r="P23" s="45"/>
      <c r="Q23" s="45"/>
    </row>
    <row r="24" spans="1:17" ht="30">
      <c r="A24" s="75" t="s">
        <v>21</v>
      </c>
      <c r="B24" s="83">
        <v>0</v>
      </c>
      <c r="C24" s="80"/>
      <c r="D24" s="81">
        <f t="shared" si="3"/>
        <v>0</v>
      </c>
      <c r="E24" s="81">
        <f t="shared" si="4"/>
        <v>0</v>
      </c>
      <c r="F24" s="82">
        <f t="shared" si="5"/>
        <v>0</v>
      </c>
      <c r="G24" s="80">
        <v>0</v>
      </c>
      <c r="H24" s="80">
        <v>0</v>
      </c>
      <c r="I24" s="80"/>
      <c r="J24" s="83"/>
      <c r="K24" s="44"/>
      <c r="N24" s="45"/>
      <c r="O24" s="45"/>
      <c r="P24" s="45"/>
      <c r="Q24" s="45"/>
    </row>
    <row r="25" spans="1:17" ht="30">
      <c r="A25" s="75" t="s">
        <v>22</v>
      </c>
      <c r="B25" s="83">
        <v>0.2703</v>
      </c>
      <c r="C25" s="80">
        <v>0.2167</v>
      </c>
      <c r="D25" s="81">
        <f t="shared" si="3"/>
        <v>62153.16315205327</v>
      </c>
      <c r="E25" s="81">
        <f t="shared" si="4"/>
        <v>50402.502179151925</v>
      </c>
      <c r="F25" s="82">
        <f t="shared" si="5"/>
        <v>100.00496464117445</v>
      </c>
      <c r="G25" s="80">
        <v>16.799999999999997</v>
      </c>
      <c r="H25" s="80">
        <v>0</v>
      </c>
      <c r="I25" s="80">
        <v>98.3</v>
      </c>
      <c r="J25" s="83"/>
      <c r="K25" s="44"/>
      <c r="N25" s="45"/>
      <c r="O25" s="45"/>
      <c r="P25" s="45"/>
      <c r="Q25" s="45"/>
    </row>
    <row r="26" spans="1:17" ht="30">
      <c r="A26" s="75" t="s">
        <v>23</v>
      </c>
      <c r="B26" s="83">
        <v>0</v>
      </c>
      <c r="C26" s="80"/>
      <c r="D26" s="81">
        <f t="shared" si="3"/>
        <v>0</v>
      </c>
      <c r="E26" s="81">
        <f t="shared" si="4"/>
        <v>0</v>
      </c>
      <c r="F26" s="82">
        <f t="shared" si="5"/>
        <v>0</v>
      </c>
      <c r="G26" s="80">
        <v>0</v>
      </c>
      <c r="H26" s="80">
        <v>0</v>
      </c>
      <c r="I26" s="80"/>
      <c r="J26" s="83"/>
      <c r="K26" s="44"/>
      <c r="N26" s="45"/>
      <c r="O26" s="45"/>
      <c r="P26" s="45"/>
      <c r="Q26" s="45"/>
    </row>
    <row r="27" spans="1:17" ht="16.5">
      <c r="A27" s="75" t="s">
        <v>24</v>
      </c>
      <c r="B27" s="83"/>
      <c r="C27" s="80"/>
      <c r="D27" s="81">
        <f t="shared" si="3"/>
        <v>0</v>
      </c>
      <c r="E27" s="81">
        <f t="shared" si="4"/>
        <v>0</v>
      </c>
      <c r="F27" s="82">
        <f t="shared" si="5"/>
        <v>0</v>
      </c>
      <c r="G27" s="80"/>
      <c r="H27" s="80"/>
      <c r="I27" s="80"/>
      <c r="J27" s="83"/>
      <c r="K27" s="44"/>
      <c r="N27" s="45"/>
      <c r="O27" s="45"/>
      <c r="P27" s="45"/>
      <c r="Q27" s="45"/>
    </row>
    <row r="28" spans="1:17" ht="30">
      <c r="A28" s="75" t="s">
        <v>70</v>
      </c>
      <c r="B28" s="88">
        <v>0</v>
      </c>
      <c r="C28" s="80"/>
      <c r="D28" s="81">
        <f t="shared" si="3"/>
        <v>0</v>
      </c>
      <c r="E28" s="81">
        <f t="shared" si="4"/>
        <v>0</v>
      </c>
      <c r="F28" s="82">
        <f t="shared" si="5"/>
        <v>0</v>
      </c>
      <c r="G28" s="80">
        <v>0</v>
      </c>
      <c r="H28" s="80">
        <v>0</v>
      </c>
      <c r="I28" s="80"/>
      <c r="J28" s="83"/>
      <c r="K28" s="44"/>
      <c r="N28" s="45"/>
      <c r="O28" s="45"/>
      <c r="P28" s="45"/>
      <c r="Q28" s="45"/>
    </row>
    <row r="29" spans="1:17" ht="16.5">
      <c r="A29" s="75" t="s">
        <v>26</v>
      </c>
      <c r="B29" s="88">
        <v>0</v>
      </c>
      <c r="C29" s="80">
        <v>0</v>
      </c>
      <c r="D29" s="81">
        <f t="shared" si="3"/>
        <v>0</v>
      </c>
      <c r="E29" s="81">
        <f t="shared" si="4"/>
        <v>0</v>
      </c>
      <c r="F29" s="82">
        <f t="shared" si="5"/>
        <v>0</v>
      </c>
      <c r="G29" s="80">
        <v>0</v>
      </c>
      <c r="H29" s="80">
        <v>0</v>
      </c>
      <c r="I29" s="80">
        <v>0</v>
      </c>
      <c r="J29" s="83">
        <v>0</v>
      </c>
      <c r="K29" s="44"/>
      <c r="N29" s="45"/>
      <c r="O29" s="45"/>
      <c r="P29" s="45"/>
      <c r="Q29" s="45"/>
    </row>
    <row r="30" spans="1:17" ht="16.5">
      <c r="A30" s="75" t="s">
        <v>27</v>
      </c>
      <c r="B30" s="83">
        <v>0</v>
      </c>
      <c r="C30" s="80"/>
      <c r="D30" s="81">
        <f t="shared" si="3"/>
        <v>0</v>
      </c>
      <c r="E30" s="81">
        <f t="shared" si="4"/>
        <v>0</v>
      </c>
      <c r="F30" s="82">
        <f t="shared" si="5"/>
        <v>0</v>
      </c>
      <c r="G30" s="80">
        <v>0</v>
      </c>
      <c r="H30" s="80">
        <v>0</v>
      </c>
      <c r="I30" s="80"/>
      <c r="J30" s="83"/>
      <c r="K30" s="44"/>
      <c r="N30" s="45"/>
      <c r="O30" s="45"/>
      <c r="P30" s="45"/>
      <c r="Q30" s="45"/>
    </row>
    <row r="31" spans="1:17" ht="16.5">
      <c r="A31" s="76" t="s">
        <v>28</v>
      </c>
      <c r="B31" s="88">
        <v>0</v>
      </c>
      <c r="C31" s="80"/>
      <c r="D31" s="81">
        <f t="shared" si="3"/>
        <v>0</v>
      </c>
      <c r="E31" s="81">
        <f t="shared" si="4"/>
        <v>0</v>
      </c>
      <c r="F31" s="82">
        <f t="shared" si="5"/>
        <v>0</v>
      </c>
      <c r="G31" s="80">
        <v>0</v>
      </c>
      <c r="H31" s="80">
        <v>0</v>
      </c>
      <c r="I31" s="80"/>
      <c r="J31" s="83"/>
      <c r="K31" s="44"/>
      <c r="N31" s="45"/>
      <c r="O31" s="45"/>
      <c r="P31" s="45"/>
      <c r="Q31" s="45"/>
    </row>
    <row r="32" spans="1:17" ht="16.5">
      <c r="A32" s="75" t="s">
        <v>29</v>
      </c>
      <c r="B32" s="83">
        <v>0</v>
      </c>
      <c r="C32" s="80"/>
      <c r="D32" s="81">
        <f t="shared" si="3"/>
        <v>0</v>
      </c>
      <c r="E32" s="81">
        <f t="shared" si="4"/>
        <v>0</v>
      </c>
      <c r="F32" s="82">
        <f t="shared" si="5"/>
        <v>0</v>
      </c>
      <c r="G32" s="80">
        <v>0</v>
      </c>
      <c r="H32" s="80">
        <v>0</v>
      </c>
      <c r="I32" s="80"/>
      <c r="J32" s="83"/>
      <c r="K32" s="44"/>
      <c r="N32" s="45"/>
      <c r="O32" s="45"/>
      <c r="P32" s="45"/>
      <c r="Q32" s="45"/>
    </row>
    <row r="33" spans="1:17" ht="30">
      <c r="A33" s="75" t="s">
        <v>30</v>
      </c>
      <c r="B33" s="88">
        <v>0</v>
      </c>
      <c r="C33" s="80"/>
      <c r="D33" s="81">
        <f t="shared" si="3"/>
        <v>0</v>
      </c>
      <c r="E33" s="81">
        <f t="shared" si="4"/>
        <v>0</v>
      </c>
      <c r="F33" s="82">
        <f t="shared" si="5"/>
        <v>0</v>
      </c>
      <c r="G33" s="80">
        <v>0</v>
      </c>
      <c r="H33" s="80">
        <v>0</v>
      </c>
      <c r="I33" s="80"/>
      <c r="J33" s="83"/>
      <c r="K33" s="44"/>
      <c r="N33" s="45"/>
      <c r="O33" s="45"/>
      <c r="P33" s="45"/>
      <c r="Q33" s="45"/>
    </row>
    <row r="34" spans="1:17" ht="30">
      <c r="A34" s="75" t="s">
        <v>71</v>
      </c>
      <c r="B34" s="83">
        <v>0</v>
      </c>
      <c r="C34" s="80"/>
      <c r="D34" s="81">
        <f t="shared" si="3"/>
        <v>0</v>
      </c>
      <c r="E34" s="81">
        <f t="shared" si="4"/>
        <v>0</v>
      </c>
      <c r="F34" s="82">
        <f t="shared" si="5"/>
        <v>0</v>
      </c>
      <c r="G34" s="80">
        <v>0</v>
      </c>
      <c r="H34" s="80">
        <v>0</v>
      </c>
      <c r="I34" s="80"/>
      <c r="J34" s="83"/>
      <c r="K34" s="44"/>
      <c r="N34" s="45"/>
      <c r="O34" s="45"/>
      <c r="P34" s="45"/>
      <c r="Q34" s="45"/>
    </row>
    <row r="35" spans="1:17" ht="16.5">
      <c r="A35" s="75" t="s">
        <v>32</v>
      </c>
      <c r="B35" s="83">
        <v>0</v>
      </c>
      <c r="C35" s="80"/>
      <c r="D35" s="81">
        <f t="shared" si="3"/>
        <v>0</v>
      </c>
      <c r="E35" s="81">
        <f t="shared" si="4"/>
        <v>0</v>
      </c>
      <c r="F35" s="82">
        <f t="shared" si="5"/>
        <v>0</v>
      </c>
      <c r="G35" s="80">
        <v>0</v>
      </c>
      <c r="H35" s="80">
        <v>0</v>
      </c>
      <c r="I35" s="80"/>
      <c r="J35" s="83"/>
      <c r="K35" s="44"/>
      <c r="N35" s="45"/>
      <c r="O35" s="45"/>
      <c r="P35" s="45"/>
      <c r="Q35" s="45"/>
    </row>
    <row r="36" spans="1:17" ht="30">
      <c r="A36" s="75" t="s">
        <v>72</v>
      </c>
      <c r="B36" s="83">
        <v>0</v>
      </c>
      <c r="C36" s="80"/>
      <c r="D36" s="81">
        <f t="shared" si="3"/>
        <v>0</v>
      </c>
      <c r="E36" s="81">
        <f t="shared" si="4"/>
        <v>0</v>
      </c>
      <c r="F36" s="82">
        <f t="shared" si="5"/>
        <v>0</v>
      </c>
      <c r="G36" s="80">
        <v>0</v>
      </c>
      <c r="H36" s="80">
        <v>0</v>
      </c>
      <c r="I36" s="80"/>
      <c r="J36" s="83"/>
      <c r="K36" s="44"/>
      <c r="N36" s="45"/>
      <c r="O36" s="45"/>
      <c r="P36" s="45"/>
      <c r="Q36" s="45"/>
    </row>
    <row r="37" spans="1:17" ht="30">
      <c r="A37" s="75" t="s">
        <v>73</v>
      </c>
      <c r="B37" s="88">
        <v>0</v>
      </c>
      <c r="C37" s="80"/>
      <c r="D37" s="81">
        <f t="shared" si="3"/>
        <v>0</v>
      </c>
      <c r="E37" s="81">
        <f t="shared" si="4"/>
        <v>0</v>
      </c>
      <c r="F37" s="82">
        <f t="shared" si="5"/>
        <v>0</v>
      </c>
      <c r="G37" s="80">
        <v>0</v>
      </c>
      <c r="H37" s="80">
        <v>0</v>
      </c>
      <c r="I37" s="80"/>
      <c r="J37" s="83"/>
      <c r="K37" s="44"/>
      <c r="N37" s="45"/>
      <c r="O37" s="45"/>
      <c r="P37" s="45"/>
      <c r="Q37" s="45"/>
    </row>
    <row r="38" spans="1:17" ht="30">
      <c r="A38" s="75" t="s">
        <v>74</v>
      </c>
      <c r="B38" s="83">
        <v>0</v>
      </c>
      <c r="C38" s="80"/>
      <c r="D38" s="81">
        <f t="shared" si="3"/>
        <v>0</v>
      </c>
      <c r="E38" s="81">
        <f t="shared" si="4"/>
        <v>0</v>
      </c>
      <c r="F38" s="82">
        <f t="shared" si="5"/>
        <v>0</v>
      </c>
      <c r="G38" s="80">
        <v>0</v>
      </c>
      <c r="H38" s="80">
        <v>0</v>
      </c>
      <c r="I38" s="80"/>
      <c r="J38" s="83"/>
      <c r="K38" s="44"/>
      <c r="N38" s="45"/>
      <c r="O38" s="45"/>
      <c r="P38" s="45"/>
      <c r="Q38" s="45"/>
    </row>
    <row r="39" spans="1:17" ht="30">
      <c r="A39" s="75" t="s">
        <v>36</v>
      </c>
      <c r="B39" s="83">
        <v>0</v>
      </c>
      <c r="C39" s="80"/>
      <c r="D39" s="81">
        <f t="shared" si="3"/>
        <v>0</v>
      </c>
      <c r="E39" s="81">
        <f t="shared" si="4"/>
        <v>0</v>
      </c>
      <c r="F39" s="82">
        <f t="shared" si="5"/>
        <v>0</v>
      </c>
      <c r="G39" s="80">
        <v>0</v>
      </c>
      <c r="H39" s="80">
        <v>0</v>
      </c>
      <c r="I39" s="80"/>
      <c r="J39" s="83"/>
      <c r="K39" s="44"/>
      <c r="N39" s="45"/>
      <c r="O39" s="45"/>
      <c r="P39" s="45"/>
      <c r="Q39" s="45"/>
    </row>
    <row r="40" spans="1:17" ht="30">
      <c r="A40" s="75" t="s">
        <v>75</v>
      </c>
      <c r="B40" s="83">
        <v>4</v>
      </c>
      <c r="C40" s="80">
        <v>4</v>
      </c>
      <c r="D40" s="81">
        <f t="shared" si="3"/>
        <v>65129.99999999999</v>
      </c>
      <c r="E40" s="81">
        <f t="shared" si="4"/>
        <v>50400.555555555555</v>
      </c>
      <c r="F40" s="82">
        <f t="shared" si="5"/>
        <v>100.00110229276895</v>
      </c>
      <c r="G40" s="80">
        <v>260.52</v>
      </c>
      <c r="H40" s="80">
        <v>0</v>
      </c>
      <c r="I40" s="80">
        <v>1814.42</v>
      </c>
      <c r="J40" s="83"/>
      <c r="K40" s="44"/>
      <c r="N40" s="45"/>
      <c r="O40" s="45"/>
      <c r="P40" s="45"/>
      <c r="Q40" s="45"/>
    </row>
    <row r="41" spans="1:17" ht="16.5">
      <c r="A41" s="75" t="s">
        <v>38</v>
      </c>
      <c r="B41" s="83">
        <v>0</v>
      </c>
      <c r="C41" s="80"/>
      <c r="D41" s="81">
        <f t="shared" si="3"/>
        <v>0</v>
      </c>
      <c r="E41" s="81">
        <f t="shared" si="4"/>
        <v>0</v>
      </c>
      <c r="F41" s="82">
        <f t="shared" si="5"/>
        <v>0</v>
      </c>
      <c r="G41" s="80">
        <v>0</v>
      </c>
      <c r="H41" s="80">
        <v>0</v>
      </c>
      <c r="I41" s="80"/>
      <c r="J41" s="83"/>
      <c r="K41" s="44"/>
      <c r="N41" s="45"/>
      <c r="O41" s="45"/>
      <c r="P41" s="45"/>
      <c r="Q41" s="45"/>
    </row>
    <row r="42" spans="1:17" ht="30">
      <c r="A42" s="77" t="s">
        <v>39</v>
      </c>
      <c r="B42" s="85">
        <v>0</v>
      </c>
      <c r="C42" s="86"/>
      <c r="D42" s="87">
        <f t="shared" si="3"/>
        <v>0</v>
      </c>
      <c r="E42" s="81">
        <f t="shared" si="4"/>
        <v>0</v>
      </c>
      <c r="F42" s="82">
        <f t="shared" si="5"/>
        <v>0</v>
      </c>
      <c r="G42" s="86">
        <v>0</v>
      </c>
      <c r="H42" s="86">
        <v>0</v>
      </c>
      <c r="I42" s="86"/>
      <c r="J42" s="85"/>
      <c r="K42" s="44"/>
      <c r="N42" s="45"/>
      <c r="O42" s="45"/>
      <c r="P42" s="45"/>
      <c r="Q42" s="45"/>
    </row>
    <row r="43" spans="1:17" s="50" customFormat="1" ht="16.5">
      <c r="A43" s="78" t="s">
        <v>47</v>
      </c>
      <c r="B43" s="89">
        <f>SUM(B22:B42)</f>
        <v>4.2703</v>
      </c>
      <c r="C43" s="89">
        <f>SUM(C22:C42)</f>
        <v>4.2167</v>
      </c>
      <c r="D43" s="89">
        <f>_xlfn.IFERROR(G43/B43*1000,0)</f>
        <v>64941.57319157905</v>
      </c>
      <c r="E43" s="89">
        <f>_xlfn.IFERROR(I43/C43/$K$1*1000,0)</f>
        <v>50400.65559429043</v>
      </c>
      <c r="F43" s="90">
        <f>_xlfn.IFERROR(E43/$I$2*100,0)</f>
        <v>100.00130078232228</v>
      </c>
      <c r="G43" s="89">
        <f>SUM(G22:G42)</f>
        <v>277.32</v>
      </c>
      <c r="H43" s="89">
        <f>SUM(H22:H42)</f>
        <v>0</v>
      </c>
      <c r="I43" s="89">
        <f>SUM(I22:I42)</f>
        <v>1912.72</v>
      </c>
      <c r="J43" s="89">
        <f>SUM(J22:J42)</f>
        <v>0</v>
      </c>
      <c r="K43" s="49"/>
      <c r="N43" s="45"/>
      <c r="O43" s="45"/>
      <c r="P43" s="51"/>
      <c r="Q43" s="51"/>
    </row>
    <row r="44" spans="1:17" s="50" customFormat="1" ht="16.5">
      <c r="A44" s="78" t="s">
        <v>48</v>
      </c>
      <c r="B44" s="89">
        <f>B21+B43</f>
        <v>754.3224999999999</v>
      </c>
      <c r="C44" s="89">
        <f>C21+C43</f>
        <v>758.5144999999999</v>
      </c>
      <c r="D44" s="89">
        <f>_xlfn.IFERROR(G44/B44*1000,0)</f>
        <v>66689.07529604383</v>
      </c>
      <c r="E44" s="89">
        <f>_xlfn.IFERROR(I44/C44/$K$1*1000,0)</f>
        <v>50378.09941522395</v>
      </c>
      <c r="F44" s="90">
        <f>_xlfn.IFERROR(E44/$I$2*100,0)</f>
        <v>99.95654645877768</v>
      </c>
      <c r="G44" s="89">
        <f>G21+G43</f>
        <v>50305.070000000014</v>
      </c>
      <c r="H44" s="89">
        <f>H21+H43</f>
        <v>89.9</v>
      </c>
      <c r="I44" s="89">
        <f>I21+I43</f>
        <v>343912.6699999999</v>
      </c>
      <c r="J44" s="89">
        <f>J21+J43</f>
        <v>646.1</v>
      </c>
      <c r="K44" s="49"/>
      <c r="N44" s="45"/>
      <c r="O44" s="45"/>
      <c r="P44" s="51"/>
      <c r="Q44" s="51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52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G56" sqref="G56"/>
    </sheetView>
  </sheetViews>
  <sheetFormatPr defaultColWidth="9.140625" defaultRowHeight="15"/>
  <cols>
    <col min="1" max="1" width="30.7109375" style="37" customWidth="1"/>
    <col min="2" max="2" width="20.421875" style="37" customWidth="1"/>
    <col min="3" max="3" width="18.00390625" style="56" customWidth="1"/>
    <col min="4" max="4" width="18.57421875" style="53" customWidth="1"/>
    <col min="5" max="5" width="14.140625" style="53" customWidth="1"/>
    <col min="6" max="6" width="20.00390625" style="57" customWidth="1"/>
    <col min="7" max="7" width="15.140625" style="37" customWidth="1"/>
    <col min="8" max="8" width="12.8515625" style="37" customWidth="1"/>
    <col min="9" max="9" width="14.7109375" style="37" customWidth="1"/>
    <col min="10" max="10" width="13.140625" style="55" customWidth="1"/>
    <col min="11" max="12" width="16.28125" style="55" customWidth="1"/>
    <col min="13" max="14" width="9.28125" style="39" bestFit="1" customWidth="1"/>
    <col min="15" max="15" width="10.140625" style="39" bestFit="1" customWidth="1"/>
    <col min="16" max="16" width="9.28125" style="39" bestFit="1" customWidth="1"/>
    <col min="17" max="16384" width="9.140625" style="39" customWidth="1"/>
  </cols>
  <sheetData>
    <row r="1" spans="1:11" ht="20.25">
      <c r="A1" s="108" t="s">
        <v>51</v>
      </c>
      <c r="B1" s="108"/>
      <c r="C1" s="108"/>
      <c r="D1" s="108"/>
      <c r="E1" s="108"/>
      <c r="F1" s="108"/>
      <c r="G1" s="108"/>
      <c r="H1" s="108"/>
      <c r="I1" s="108"/>
      <c r="J1" s="38" t="s">
        <v>62</v>
      </c>
      <c r="K1" s="38">
        <f>VLOOKUP(month,месяцы!$A$1:$B$12,2,FALSE)</f>
        <v>9</v>
      </c>
    </row>
    <row r="2" spans="1:11" ht="16.5">
      <c r="A2" s="109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9"/>
      <c r="C2" s="109"/>
      <c r="D2" s="109"/>
      <c r="E2" s="109"/>
      <c r="F2" s="109"/>
      <c r="G2" s="40"/>
      <c r="H2" s="41"/>
      <c r="I2" s="42">
        <v>50400</v>
      </c>
      <c r="J2" s="38">
        <v>2023</v>
      </c>
      <c r="K2" s="38"/>
    </row>
    <row r="3" spans="1:12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(сентябрь)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6"/>
      <c r="L3" s="36"/>
    </row>
    <row r="4" spans="1:16" ht="16.5">
      <c r="A4" s="70" t="s">
        <v>2</v>
      </c>
      <c r="B4" s="79">
        <v>3</v>
      </c>
      <c r="C4" s="80">
        <v>3</v>
      </c>
      <c r="D4" s="81">
        <f>_xlfn.IFERROR(G4/B4*1000,0)</f>
        <v>53266.66666666665</v>
      </c>
      <c r="E4" s="81">
        <f>_xlfn.IFERROR(I4/C4/$K$1*1000,0)</f>
        <v>51148.148148148146</v>
      </c>
      <c r="F4" s="82">
        <f>_xlfn.IFERROR(E4/$I$2*100,0)</f>
        <v>101.48442092886536</v>
      </c>
      <c r="G4" s="80">
        <v>159.79999999999995</v>
      </c>
      <c r="H4" s="80">
        <v>0</v>
      </c>
      <c r="I4" s="83">
        <v>1381</v>
      </c>
      <c r="J4" s="83"/>
      <c r="K4" s="44"/>
      <c r="L4" s="44"/>
      <c r="O4" s="45"/>
      <c r="P4" s="45"/>
    </row>
    <row r="5" spans="1:16" ht="16.5">
      <c r="A5" s="70" t="s">
        <v>3</v>
      </c>
      <c r="B5" s="79">
        <v>0</v>
      </c>
      <c r="C5" s="80"/>
      <c r="D5" s="81">
        <f aca="true" t="shared" si="0" ref="D5:D20">_xlfn.IFERROR(G5/B5*1000,0)</f>
        <v>0</v>
      </c>
      <c r="E5" s="81">
        <f aca="true" t="shared" si="1" ref="E5:E20">_xlfn.IFERROR(I5/C5/$K$1*1000,0)</f>
        <v>0</v>
      </c>
      <c r="F5" s="82">
        <f aca="true" t="shared" si="2" ref="F5:F20">_xlfn.IFERROR(E5/$I$2*100,0)</f>
        <v>0</v>
      </c>
      <c r="G5" s="80">
        <v>0</v>
      </c>
      <c r="H5" s="80">
        <v>0</v>
      </c>
      <c r="I5" s="83"/>
      <c r="J5" s="83"/>
      <c r="K5" s="44"/>
      <c r="L5" s="44"/>
      <c r="O5" s="45"/>
      <c r="P5" s="45"/>
    </row>
    <row r="6" spans="1:16" ht="16.5">
      <c r="A6" s="70" t="s">
        <v>4</v>
      </c>
      <c r="B6" s="79">
        <v>1</v>
      </c>
      <c r="C6" s="80">
        <v>1</v>
      </c>
      <c r="D6" s="81">
        <f t="shared" si="0"/>
        <v>65100.00000000002</v>
      </c>
      <c r="E6" s="81">
        <f t="shared" si="1"/>
        <v>50400.00000000001</v>
      </c>
      <c r="F6" s="82">
        <f t="shared" si="2"/>
        <v>100.00000000000003</v>
      </c>
      <c r="G6" s="80">
        <v>65.10000000000002</v>
      </c>
      <c r="H6" s="80">
        <v>0</v>
      </c>
      <c r="I6" s="83">
        <v>453.6</v>
      </c>
      <c r="J6" s="83"/>
      <c r="K6" s="44"/>
      <c r="L6" s="44"/>
      <c r="O6" s="45"/>
      <c r="P6" s="45"/>
    </row>
    <row r="7" spans="1:16" ht="16.5">
      <c r="A7" s="70" t="s">
        <v>6</v>
      </c>
      <c r="B7" s="79">
        <v>0</v>
      </c>
      <c r="C7" s="80"/>
      <c r="D7" s="81">
        <f t="shared" si="0"/>
        <v>0</v>
      </c>
      <c r="E7" s="81">
        <f t="shared" si="1"/>
        <v>0</v>
      </c>
      <c r="F7" s="82">
        <f t="shared" si="2"/>
        <v>0</v>
      </c>
      <c r="G7" s="80">
        <v>0</v>
      </c>
      <c r="H7" s="80">
        <v>0</v>
      </c>
      <c r="I7" s="83"/>
      <c r="J7" s="83"/>
      <c r="K7" s="44"/>
      <c r="L7" s="44"/>
      <c r="O7" s="45"/>
      <c r="P7" s="45"/>
    </row>
    <row r="8" spans="1:16" ht="16.5">
      <c r="A8" s="70" t="s">
        <v>7</v>
      </c>
      <c r="B8" s="83">
        <v>1.096</v>
      </c>
      <c r="C8" s="80">
        <v>1</v>
      </c>
      <c r="D8" s="81">
        <f t="shared" si="0"/>
        <v>63503.64963503651</v>
      </c>
      <c r="E8" s="81">
        <f t="shared" si="1"/>
        <v>50400.00000000001</v>
      </c>
      <c r="F8" s="82">
        <f t="shared" si="2"/>
        <v>100.00000000000003</v>
      </c>
      <c r="G8" s="80">
        <v>69.60000000000002</v>
      </c>
      <c r="H8" s="80">
        <v>1.13</v>
      </c>
      <c r="I8" s="83">
        <v>453.6</v>
      </c>
      <c r="J8" s="83">
        <v>7.64</v>
      </c>
      <c r="K8" s="44"/>
      <c r="L8" s="44"/>
      <c r="O8" s="45"/>
      <c r="P8" s="45"/>
    </row>
    <row r="9" spans="1:16" s="46" customFormat="1" ht="16.5">
      <c r="A9" s="70" t="s">
        <v>8</v>
      </c>
      <c r="B9" s="83">
        <v>4.299999999999997</v>
      </c>
      <c r="C9" s="80">
        <v>4.3</v>
      </c>
      <c r="D9" s="81">
        <f t="shared" si="0"/>
        <v>65139.53488372095</v>
      </c>
      <c r="E9" s="81">
        <f t="shared" si="1"/>
        <v>50400.51679586563</v>
      </c>
      <c r="F9" s="82">
        <f t="shared" si="2"/>
        <v>100.00102538862228</v>
      </c>
      <c r="G9" s="80">
        <v>280.0999999999999</v>
      </c>
      <c r="H9" s="80">
        <v>0</v>
      </c>
      <c r="I9" s="83">
        <v>1950.5</v>
      </c>
      <c r="J9" s="83"/>
      <c r="K9" s="44"/>
      <c r="L9" s="44"/>
      <c r="O9" s="45"/>
      <c r="P9" s="45"/>
    </row>
    <row r="10" spans="1:16" ht="16.5">
      <c r="A10" s="70" t="s">
        <v>9</v>
      </c>
      <c r="B10" s="83">
        <v>0</v>
      </c>
      <c r="C10" s="80"/>
      <c r="D10" s="81">
        <f t="shared" si="0"/>
        <v>0</v>
      </c>
      <c r="E10" s="81">
        <f t="shared" si="1"/>
        <v>0</v>
      </c>
      <c r="F10" s="82">
        <f t="shared" si="2"/>
        <v>0</v>
      </c>
      <c r="G10" s="80">
        <v>0</v>
      </c>
      <c r="H10" s="80">
        <v>0</v>
      </c>
      <c r="I10" s="83"/>
      <c r="J10" s="83"/>
      <c r="K10" s="44"/>
      <c r="L10" s="44"/>
      <c r="O10" s="45"/>
      <c r="P10" s="45"/>
    </row>
    <row r="11" spans="1:16" ht="16.5">
      <c r="A11" s="70" t="s">
        <v>10</v>
      </c>
      <c r="B11" s="83">
        <v>0</v>
      </c>
      <c r="C11" s="80"/>
      <c r="D11" s="81">
        <f t="shared" si="0"/>
        <v>0</v>
      </c>
      <c r="E11" s="81">
        <f t="shared" si="1"/>
        <v>0</v>
      </c>
      <c r="F11" s="82">
        <f t="shared" si="2"/>
        <v>0</v>
      </c>
      <c r="G11" s="80">
        <v>0</v>
      </c>
      <c r="H11" s="80">
        <v>0</v>
      </c>
      <c r="I11" s="83"/>
      <c r="J11" s="83"/>
      <c r="K11" s="44"/>
      <c r="L11" s="44"/>
      <c r="O11" s="45"/>
      <c r="P11" s="45"/>
    </row>
    <row r="12" spans="1:16" s="46" customFormat="1" ht="16.5">
      <c r="A12" s="71" t="s">
        <v>11</v>
      </c>
      <c r="B12" s="84">
        <v>1</v>
      </c>
      <c r="C12" s="80">
        <v>1</v>
      </c>
      <c r="D12" s="81">
        <f t="shared" si="0"/>
        <v>65100.00000000002</v>
      </c>
      <c r="E12" s="81">
        <f t="shared" si="1"/>
        <v>50400.00000000001</v>
      </c>
      <c r="F12" s="82">
        <f t="shared" si="2"/>
        <v>100.00000000000003</v>
      </c>
      <c r="G12" s="80">
        <v>65.10000000000002</v>
      </c>
      <c r="H12" s="80">
        <v>0</v>
      </c>
      <c r="I12" s="83">
        <v>453.6</v>
      </c>
      <c r="J12" s="83"/>
      <c r="K12" s="44"/>
      <c r="L12" s="44"/>
      <c r="O12" s="45"/>
      <c r="P12" s="45"/>
    </row>
    <row r="13" spans="1:16" s="47" customFormat="1" ht="16.5">
      <c r="A13" s="70" t="s">
        <v>12</v>
      </c>
      <c r="B13" s="83">
        <v>0</v>
      </c>
      <c r="C13" s="80"/>
      <c r="D13" s="81">
        <f t="shared" si="0"/>
        <v>0</v>
      </c>
      <c r="E13" s="81">
        <f t="shared" si="1"/>
        <v>0</v>
      </c>
      <c r="F13" s="82">
        <f t="shared" si="2"/>
        <v>0</v>
      </c>
      <c r="G13" s="80">
        <v>0</v>
      </c>
      <c r="H13" s="80">
        <v>0</v>
      </c>
      <c r="I13" s="83"/>
      <c r="J13" s="83"/>
      <c r="K13" s="44"/>
      <c r="L13" s="44"/>
      <c r="O13" s="45"/>
      <c r="P13" s="45"/>
    </row>
    <row r="14" spans="1:16" s="46" customFormat="1" ht="30">
      <c r="A14" s="71" t="s">
        <v>13</v>
      </c>
      <c r="B14" s="84">
        <v>4</v>
      </c>
      <c r="C14" s="80">
        <v>4</v>
      </c>
      <c r="D14" s="81">
        <f>_xlfn.IFERROR(G14/B14*1000,0)</f>
        <v>64649.99999999998</v>
      </c>
      <c r="E14" s="81">
        <f t="shared" si="1"/>
        <v>50363.88888888889</v>
      </c>
      <c r="F14" s="82">
        <f t="shared" si="2"/>
        <v>99.92835097001765</v>
      </c>
      <c r="G14" s="80">
        <v>258.5999999999999</v>
      </c>
      <c r="H14" s="80">
        <v>0</v>
      </c>
      <c r="I14" s="83">
        <v>1813.1</v>
      </c>
      <c r="J14" s="83"/>
      <c r="K14" s="44"/>
      <c r="L14" s="44"/>
      <c r="O14" s="45"/>
      <c r="P14" s="45"/>
    </row>
    <row r="15" spans="1:16" s="46" customFormat="1" ht="16.5">
      <c r="A15" s="70" t="s">
        <v>14</v>
      </c>
      <c r="B15" s="83">
        <v>2.8999999999999986</v>
      </c>
      <c r="C15" s="80">
        <v>2.9</v>
      </c>
      <c r="D15" s="81">
        <f t="shared" si="0"/>
        <v>80689.65517241384</v>
      </c>
      <c r="E15" s="81">
        <f t="shared" si="1"/>
        <v>50402.29885057472</v>
      </c>
      <c r="F15" s="82">
        <f t="shared" si="2"/>
        <v>100.00456121145777</v>
      </c>
      <c r="G15" s="80">
        <v>234</v>
      </c>
      <c r="H15" s="80">
        <v>0</v>
      </c>
      <c r="I15" s="83">
        <v>1315.5</v>
      </c>
      <c r="J15" s="83"/>
      <c r="K15" s="44"/>
      <c r="L15" s="44"/>
      <c r="O15" s="45"/>
      <c r="P15" s="45"/>
    </row>
    <row r="16" spans="1:16" s="46" customFormat="1" ht="16.5">
      <c r="A16" s="72" t="s">
        <v>66</v>
      </c>
      <c r="B16" s="83">
        <v>0</v>
      </c>
      <c r="C16" s="80"/>
      <c r="D16" s="81">
        <f t="shared" si="0"/>
        <v>0</v>
      </c>
      <c r="E16" s="81">
        <f t="shared" si="1"/>
        <v>0</v>
      </c>
      <c r="F16" s="82">
        <f t="shared" si="2"/>
        <v>0</v>
      </c>
      <c r="G16" s="80">
        <v>0</v>
      </c>
      <c r="H16" s="80">
        <v>0</v>
      </c>
      <c r="I16" s="83"/>
      <c r="J16" s="83"/>
      <c r="K16" s="44"/>
      <c r="L16" s="44"/>
      <c r="O16" s="45"/>
      <c r="P16" s="45"/>
    </row>
    <row r="17" spans="1:16" s="46" customFormat="1" ht="30">
      <c r="A17" s="70" t="s">
        <v>67</v>
      </c>
      <c r="B17" s="83">
        <v>2</v>
      </c>
      <c r="C17" s="80">
        <v>2</v>
      </c>
      <c r="D17" s="81">
        <f t="shared" si="0"/>
        <v>65100.00000000002</v>
      </c>
      <c r="E17" s="81">
        <f t="shared" si="1"/>
        <v>50400.00000000001</v>
      </c>
      <c r="F17" s="82">
        <f t="shared" si="2"/>
        <v>100.00000000000003</v>
      </c>
      <c r="G17" s="80">
        <v>130.20000000000005</v>
      </c>
      <c r="H17" s="80">
        <v>0</v>
      </c>
      <c r="I17" s="83">
        <v>907.2</v>
      </c>
      <c r="J17" s="83"/>
      <c r="K17" s="44"/>
      <c r="L17" s="44"/>
      <c r="O17" s="45"/>
      <c r="P17" s="45"/>
    </row>
    <row r="18" spans="1:16" ht="16.5">
      <c r="A18" s="70" t="s">
        <v>16</v>
      </c>
      <c r="B18" s="83">
        <v>5</v>
      </c>
      <c r="C18" s="80">
        <v>5</v>
      </c>
      <c r="D18" s="81">
        <f t="shared" si="0"/>
        <v>65119.99999999998</v>
      </c>
      <c r="E18" s="81">
        <f t="shared" si="1"/>
        <v>50400.00000000001</v>
      </c>
      <c r="F18" s="82">
        <f t="shared" si="2"/>
        <v>100.00000000000003</v>
      </c>
      <c r="G18" s="80">
        <v>325.5999999999999</v>
      </c>
      <c r="H18" s="80">
        <v>0</v>
      </c>
      <c r="I18" s="83">
        <v>2268</v>
      </c>
      <c r="J18" s="83"/>
      <c r="K18" s="44"/>
      <c r="L18" s="44"/>
      <c r="O18" s="45"/>
      <c r="P18" s="45"/>
    </row>
    <row r="19" spans="1:16" ht="16.5">
      <c r="A19" s="70" t="s">
        <v>17</v>
      </c>
      <c r="B19" s="83">
        <v>1.7999999999999998</v>
      </c>
      <c r="C19" s="80">
        <v>1</v>
      </c>
      <c r="D19" s="81">
        <f t="shared" si="0"/>
        <v>57722.22222222225</v>
      </c>
      <c r="E19" s="81">
        <f t="shared" si="1"/>
        <v>50400.00000000001</v>
      </c>
      <c r="F19" s="82">
        <f t="shared" si="2"/>
        <v>100.00000000000003</v>
      </c>
      <c r="G19" s="80">
        <v>103.90000000000003</v>
      </c>
      <c r="H19" s="80">
        <v>0</v>
      </c>
      <c r="I19" s="83">
        <v>453.6</v>
      </c>
      <c r="J19" s="83"/>
      <c r="K19" s="44"/>
      <c r="L19" s="44"/>
      <c r="O19" s="45"/>
      <c r="P19" s="45"/>
    </row>
    <row r="20" spans="1:16" ht="16.5">
      <c r="A20" s="73" t="s">
        <v>68</v>
      </c>
      <c r="B20" s="85">
        <v>0</v>
      </c>
      <c r="C20" s="86"/>
      <c r="D20" s="87">
        <f t="shared" si="0"/>
        <v>0</v>
      </c>
      <c r="E20" s="81">
        <f t="shared" si="1"/>
        <v>0</v>
      </c>
      <c r="F20" s="82">
        <f t="shared" si="2"/>
        <v>0</v>
      </c>
      <c r="G20" s="86">
        <v>0</v>
      </c>
      <c r="H20" s="86">
        <v>0</v>
      </c>
      <c r="I20" s="85"/>
      <c r="J20" s="85"/>
      <c r="K20" s="44"/>
      <c r="L20" s="44"/>
      <c r="O20" s="45"/>
      <c r="P20" s="45"/>
    </row>
    <row r="21" spans="1:16" s="50" customFormat="1" ht="16.5">
      <c r="A21" s="74" t="s">
        <v>46</v>
      </c>
      <c r="B21" s="89">
        <f>SUM(B4:B20)</f>
        <v>26.095999999999997</v>
      </c>
      <c r="C21" s="89">
        <f>SUM(C4:C20)</f>
        <v>25.2</v>
      </c>
      <c r="D21" s="89">
        <f>_xlfn.IFERROR(G21/B21*1000,0)</f>
        <v>64837.52299202944</v>
      </c>
      <c r="E21" s="89">
        <f>_xlfn.IFERROR(I21/C21/$K$1*1000,0)</f>
        <v>50483.68606701941</v>
      </c>
      <c r="F21" s="90">
        <f>_xlfn.IFERROR(E21/$I$2*100,0)</f>
        <v>100.16604378376866</v>
      </c>
      <c r="G21" s="89">
        <f>SUM(G4:G20)</f>
        <v>1691.9999999999998</v>
      </c>
      <c r="H21" s="89">
        <f>SUM(H4:H20)</f>
        <v>1.13</v>
      </c>
      <c r="I21" s="89">
        <f>SUM(I4:I20)</f>
        <v>11449.7</v>
      </c>
      <c r="J21" s="89">
        <f>SUM(J4:J20)</f>
        <v>7.64</v>
      </c>
      <c r="K21" s="49"/>
      <c r="L21" s="49"/>
      <c r="O21" s="51"/>
      <c r="P21" s="51"/>
    </row>
    <row r="22" spans="1:16" ht="30">
      <c r="A22" s="75" t="s">
        <v>19</v>
      </c>
      <c r="B22" s="83">
        <v>25.99999999999997</v>
      </c>
      <c r="C22" s="80">
        <v>25.2</v>
      </c>
      <c r="D22" s="81">
        <f aca="true" t="shared" si="3" ref="D22:D42">_xlfn.IFERROR(G22/B22*1000,0)</f>
        <v>71784.61538461552</v>
      </c>
      <c r="E22" s="81">
        <f aca="true" t="shared" si="4" ref="E22:E42">_xlfn.IFERROR(I22/C22/$K$1*1000,0)</f>
        <v>50399.91181657849</v>
      </c>
      <c r="F22" s="82">
        <f aca="true" t="shared" si="5" ref="F22:F42">_xlfn.IFERROR(E22/$I$2*100,0)</f>
        <v>99.99982503289382</v>
      </c>
      <c r="G22" s="80">
        <v>1866.4000000000015</v>
      </c>
      <c r="H22" s="80">
        <v>0</v>
      </c>
      <c r="I22" s="80">
        <v>11430.7</v>
      </c>
      <c r="J22" s="83">
        <v>2.7</v>
      </c>
      <c r="K22" s="44"/>
      <c r="L22" s="44"/>
      <c r="O22" s="45"/>
      <c r="P22" s="45"/>
    </row>
    <row r="23" spans="1:16" ht="30">
      <c r="A23" s="75" t="s">
        <v>69</v>
      </c>
      <c r="B23" s="83">
        <v>10.100000000000009</v>
      </c>
      <c r="C23" s="80">
        <v>9.3</v>
      </c>
      <c r="D23" s="81">
        <f t="shared" si="3"/>
        <v>75485.14851485143</v>
      </c>
      <c r="E23" s="81">
        <f t="shared" si="4"/>
        <v>50400.238948626036</v>
      </c>
      <c r="F23" s="82">
        <f t="shared" si="5"/>
        <v>100.00047410441675</v>
      </c>
      <c r="G23" s="80">
        <v>762.4000000000001</v>
      </c>
      <c r="H23" s="80">
        <v>0</v>
      </c>
      <c r="I23" s="80">
        <v>4218.5</v>
      </c>
      <c r="J23" s="83">
        <v>0.3</v>
      </c>
      <c r="K23" s="44"/>
      <c r="L23" s="44"/>
      <c r="O23" s="45"/>
      <c r="P23" s="45"/>
    </row>
    <row r="24" spans="1:16" ht="30">
      <c r="A24" s="75" t="s">
        <v>21</v>
      </c>
      <c r="B24" s="83">
        <v>24.549999999999983</v>
      </c>
      <c r="C24" s="80">
        <v>24.15</v>
      </c>
      <c r="D24" s="81">
        <f t="shared" si="3"/>
        <v>64586.55804480658</v>
      </c>
      <c r="E24" s="81">
        <f t="shared" si="4"/>
        <v>50398.89579020014</v>
      </c>
      <c r="F24" s="82">
        <f t="shared" si="5"/>
        <v>99.99780910753996</v>
      </c>
      <c r="G24" s="80">
        <v>1585.6000000000004</v>
      </c>
      <c r="H24" s="80">
        <v>0</v>
      </c>
      <c r="I24" s="80">
        <v>10954.2</v>
      </c>
      <c r="J24" s="83"/>
      <c r="K24" s="44"/>
      <c r="L24" s="44"/>
      <c r="O24" s="45"/>
      <c r="P24" s="45"/>
    </row>
    <row r="25" spans="1:16" ht="30">
      <c r="A25" s="75" t="s">
        <v>22</v>
      </c>
      <c r="B25" s="83">
        <v>33.839999999999975</v>
      </c>
      <c r="C25" s="80">
        <v>34.96</v>
      </c>
      <c r="D25" s="81">
        <f t="shared" si="3"/>
        <v>66706.560283688</v>
      </c>
      <c r="E25" s="81">
        <f t="shared" si="4"/>
        <v>50399.98093058734</v>
      </c>
      <c r="F25" s="82">
        <f t="shared" si="5"/>
        <v>99.99996216386377</v>
      </c>
      <c r="G25" s="80">
        <v>2257.3500000000004</v>
      </c>
      <c r="H25" s="80">
        <v>1.6</v>
      </c>
      <c r="I25" s="80">
        <v>15857.85</v>
      </c>
      <c r="J25" s="83">
        <v>1.6</v>
      </c>
      <c r="K25" s="44"/>
      <c r="L25" s="44"/>
      <c r="O25" s="45"/>
      <c r="P25" s="45"/>
    </row>
    <row r="26" spans="1:16" ht="30">
      <c r="A26" s="75" t="s">
        <v>23</v>
      </c>
      <c r="B26" s="83">
        <v>8.501000000000005</v>
      </c>
      <c r="C26" s="80">
        <v>8.333</v>
      </c>
      <c r="D26" s="81">
        <f t="shared" si="3"/>
        <v>64910.01058698975</v>
      </c>
      <c r="E26" s="81">
        <f t="shared" si="4"/>
        <v>50407.34962731843</v>
      </c>
      <c r="F26" s="82">
        <f t="shared" si="5"/>
        <v>100.01458259388578</v>
      </c>
      <c r="G26" s="80">
        <v>551.8000000000002</v>
      </c>
      <c r="H26" s="80">
        <v>0</v>
      </c>
      <c r="I26" s="80">
        <v>3780.4</v>
      </c>
      <c r="J26" s="83"/>
      <c r="K26" s="44"/>
      <c r="L26" s="44"/>
      <c r="O26" s="45"/>
      <c r="P26" s="45"/>
    </row>
    <row r="27" spans="1:16" ht="16.5">
      <c r="A27" s="75" t="s">
        <v>24</v>
      </c>
      <c r="B27" s="83">
        <v>30.099999999999966</v>
      </c>
      <c r="C27" s="80">
        <v>30.9</v>
      </c>
      <c r="D27" s="81">
        <f t="shared" si="3"/>
        <v>55586.04651162795</v>
      </c>
      <c r="E27" s="81">
        <f t="shared" si="4"/>
        <v>50399.96404171162</v>
      </c>
      <c r="F27" s="82">
        <f t="shared" si="5"/>
        <v>99.99992865418972</v>
      </c>
      <c r="G27" s="80">
        <v>1673.1399999999994</v>
      </c>
      <c r="H27" s="80">
        <v>18.500000000000004</v>
      </c>
      <c r="I27" s="80">
        <v>14016.23</v>
      </c>
      <c r="J27" s="83">
        <v>38.2</v>
      </c>
      <c r="K27" s="44"/>
      <c r="L27" s="44"/>
      <c r="O27" s="45"/>
      <c r="P27" s="45"/>
    </row>
    <row r="28" spans="1:16" ht="30">
      <c r="A28" s="75" t="s">
        <v>70</v>
      </c>
      <c r="B28" s="88">
        <v>0</v>
      </c>
      <c r="C28" s="80"/>
      <c r="D28" s="81">
        <f t="shared" si="3"/>
        <v>0</v>
      </c>
      <c r="E28" s="81">
        <f t="shared" si="4"/>
        <v>0</v>
      </c>
      <c r="F28" s="82">
        <f t="shared" si="5"/>
        <v>0</v>
      </c>
      <c r="G28" s="80">
        <v>0</v>
      </c>
      <c r="H28" s="80">
        <v>0</v>
      </c>
      <c r="I28" s="80"/>
      <c r="J28" s="83"/>
      <c r="K28" s="44"/>
      <c r="L28" s="44"/>
      <c r="O28" s="45"/>
      <c r="P28" s="45"/>
    </row>
    <row r="29" spans="1:16" ht="16.5">
      <c r="A29" s="75" t="s">
        <v>26</v>
      </c>
      <c r="B29" s="88">
        <v>0</v>
      </c>
      <c r="C29" s="80">
        <v>0</v>
      </c>
      <c r="D29" s="81">
        <f t="shared" si="3"/>
        <v>0</v>
      </c>
      <c r="E29" s="81">
        <f t="shared" si="4"/>
        <v>0</v>
      </c>
      <c r="F29" s="82">
        <f t="shared" si="5"/>
        <v>0</v>
      </c>
      <c r="G29" s="80">
        <v>0</v>
      </c>
      <c r="H29" s="80">
        <v>0</v>
      </c>
      <c r="I29" s="80">
        <v>0</v>
      </c>
      <c r="J29" s="83">
        <v>0</v>
      </c>
      <c r="K29" s="44"/>
      <c r="L29" s="44"/>
      <c r="O29" s="45"/>
      <c r="P29" s="45"/>
    </row>
    <row r="30" spans="1:16" ht="16.5">
      <c r="A30" s="75" t="s">
        <v>27</v>
      </c>
      <c r="B30" s="83">
        <v>28.400000000000006</v>
      </c>
      <c r="C30" s="80">
        <v>28.4</v>
      </c>
      <c r="D30" s="81">
        <f t="shared" si="3"/>
        <v>72576.76056338027</v>
      </c>
      <c r="E30" s="81">
        <f t="shared" si="4"/>
        <v>50414.63223787168</v>
      </c>
      <c r="F30" s="82">
        <f t="shared" si="5"/>
        <v>100.02903221799937</v>
      </c>
      <c r="G30" s="80">
        <v>2061.1800000000003</v>
      </c>
      <c r="H30" s="80">
        <v>5.339999999999996</v>
      </c>
      <c r="I30" s="80">
        <v>12885.98</v>
      </c>
      <c r="J30" s="83">
        <v>41.18</v>
      </c>
      <c r="K30" s="44"/>
      <c r="L30" s="44"/>
      <c r="O30" s="45"/>
      <c r="P30" s="45"/>
    </row>
    <row r="31" spans="1:16" ht="16.5">
      <c r="A31" s="76" t="s">
        <v>28</v>
      </c>
      <c r="B31" s="88">
        <v>15</v>
      </c>
      <c r="C31" s="80">
        <v>15</v>
      </c>
      <c r="D31" s="81">
        <f t="shared" si="3"/>
        <v>65593.3333333333</v>
      </c>
      <c r="E31" s="81">
        <f t="shared" si="4"/>
        <v>50400.00000000001</v>
      </c>
      <c r="F31" s="82">
        <f t="shared" si="5"/>
        <v>100.00000000000003</v>
      </c>
      <c r="G31" s="80">
        <v>983.8999999999996</v>
      </c>
      <c r="H31" s="80">
        <v>0</v>
      </c>
      <c r="I31" s="80">
        <v>6804</v>
      </c>
      <c r="J31" s="83"/>
      <c r="K31" s="44"/>
      <c r="L31" s="44"/>
      <c r="O31" s="45"/>
      <c r="P31" s="45"/>
    </row>
    <row r="32" spans="1:16" ht="16.5">
      <c r="A32" s="75" t="s">
        <v>29</v>
      </c>
      <c r="B32" s="88">
        <v>26.599999999999994</v>
      </c>
      <c r="C32" s="80">
        <v>27.4</v>
      </c>
      <c r="D32" s="81">
        <f t="shared" si="3"/>
        <v>73071.42857142861</v>
      </c>
      <c r="E32" s="81">
        <f t="shared" si="4"/>
        <v>50400.243309002435</v>
      </c>
      <c r="F32" s="82">
        <f t="shared" si="5"/>
        <v>100.00048275595721</v>
      </c>
      <c r="G32" s="80">
        <v>1943.7000000000007</v>
      </c>
      <c r="H32" s="80">
        <v>40.00000000000006</v>
      </c>
      <c r="I32" s="80">
        <v>12428.7</v>
      </c>
      <c r="J32" s="83">
        <v>544.7</v>
      </c>
      <c r="K32" s="44"/>
      <c r="L32" s="44"/>
      <c r="O32" s="45"/>
      <c r="P32" s="45"/>
    </row>
    <row r="33" spans="1:16" ht="30">
      <c r="A33" s="75" t="s">
        <v>30</v>
      </c>
      <c r="B33" s="88">
        <v>16.25399999999999</v>
      </c>
      <c r="C33" s="80">
        <v>16.51</v>
      </c>
      <c r="D33" s="81">
        <f t="shared" si="3"/>
        <v>69041.46671588536</v>
      </c>
      <c r="E33" s="81">
        <f t="shared" si="4"/>
        <v>50408.50662897906</v>
      </c>
      <c r="F33" s="82">
        <f t="shared" si="5"/>
        <v>100.01687823210132</v>
      </c>
      <c r="G33" s="80">
        <v>1122.1999999999998</v>
      </c>
      <c r="H33" s="80">
        <v>0</v>
      </c>
      <c r="I33" s="80">
        <v>7490.2</v>
      </c>
      <c r="J33" s="83"/>
      <c r="K33" s="44"/>
      <c r="L33" s="44"/>
      <c r="O33" s="45"/>
      <c r="P33" s="45"/>
    </row>
    <row r="34" spans="1:16" ht="30">
      <c r="A34" s="75" t="s">
        <v>71</v>
      </c>
      <c r="B34" s="83">
        <v>4.200000000000003</v>
      </c>
      <c r="C34" s="80">
        <v>9.8</v>
      </c>
      <c r="D34" s="81">
        <f t="shared" si="3"/>
        <v>79142.85714285722</v>
      </c>
      <c r="E34" s="81">
        <f t="shared" si="4"/>
        <v>50626.98412698413</v>
      </c>
      <c r="F34" s="82">
        <f t="shared" si="5"/>
        <v>100.4503653313177</v>
      </c>
      <c r="G34" s="80">
        <v>332.40000000000055</v>
      </c>
      <c r="H34" s="80">
        <v>0</v>
      </c>
      <c r="I34" s="80">
        <v>4465.3</v>
      </c>
      <c r="J34" s="83"/>
      <c r="K34" s="44"/>
      <c r="L34" s="44"/>
      <c r="O34" s="45"/>
      <c r="P34" s="45"/>
    </row>
    <row r="35" spans="1:16" ht="16.5">
      <c r="A35" s="75" t="s">
        <v>32</v>
      </c>
      <c r="B35" s="83">
        <v>30.80000000000001</v>
      </c>
      <c r="C35" s="80">
        <v>33.2</v>
      </c>
      <c r="D35" s="81">
        <f t="shared" si="3"/>
        <v>66188.31168831162</v>
      </c>
      <c r="E35" s="81">
        <f t="shared" si="4"/>
        <v>50397.59036144577</v>
      </c>
      <c r="F35" s="82">
        <f t="shared" si="5"/>
        <v>99.99521897112255</v>
      </c>
      <c r="G35" s="80">
        <v>2038.5999999999985</v>
      </c>
      <c r="H35" s="80">
        <v>2.0999999999999996</v>
      </c>
      <c r="I35" s="80">
        <v>15058.8</v>
      </c>
      <c r="J35" s="83">
        <v>15.9</v>
      </c>
      <c r="K35" s="44"/>
      <c r="L35" s="44"/>
      <c r="O35" s="45"/>
      <c r="P35" s="45"/>
    </row>
    <row r="36" spans="1:16" ht="30">
      <c r="A36" s="75" t="s">
        <v>72</v>
      </c>
      <c r="B36" s="83">
        <v>0</v>
      </c>
      <c r="C36" s="80"/>
      <c r="D36" s="81">
        <f t="shared" si="3"/>
        <v>0</v>
      </c>
      <c r="E36" s="81">
        <f t="shared" si="4"/>
        <v>0</v>
      </c>
      <c r="F36" s="82">
        <f t="shared" si="5"/>
        <v>0</v>
      </c>
      <c r="G36" s="80">
        <v>0</v>
      </c>
      <c r="H36" s="80">
        <v>0</v>
      </c>
      <c r="I36" s="80"/>
      <c r="J36" s="83"/>
      <c r="K36" s="44"/>
      <c r="L36" s="44"/>
      <c r="O36" s="45"/>
      <c r="P36" s="45"/>
    </row>
    <row r="37" spans="1:16" ht="16.5">
      <c r="A37" s="75" t="s">
        <v>89</v>
      </c>
      <c r="B37" s="88">
        <v>28</v>
      </c>
      <c r="C37" s="80">
        <v>28</v>
      </c>
      <c r="D37" s="81">
        <f t="shared" si="3"/>
        <v>65121.42857142855</v>
      </c>
      <c r="E37" s="81">
        <f t="shared" si="4"/>
        <v>50400</v>
      </c>
      <c r="F37" s="82">
        <f t="shared" si="5"/>
        <v>100</v>
      </c>
      <c r="G37" s="80">
        <v>1823.3999999999996</v>
      </c>
      <c r="H37" s="80">
        <v>0</v>
      </c>
      <c r="I37" s="80">
        <v>12700.8</v>
      </c>
      <c r="J37" s="83"/>
      <c r="K37" s="60"/>
      <c r="L37" s="44"/>
      <c r="O37" s="45"/>
      <c r="P37" s="45"/>
    </row>
    <row r="38" spans="1:16" ht="30">
      <c r="A38" s="75" t="s">
        <v>74</v>
      </c>
      <c r="B38" s="83">
        <v>0</v>
      </c>
      <c r="C38" s="80"/>
      <c r="D38" s="81">
        <f t="shared" si="3"/>
        <v>0</v>
      </c>
      <c r="E38" s="81">
        <f t="shared" si="4"/>
        <v>0</v>
      </c>
      <c r="F38" s="82">
        <f t="shared" si="5"/>
        <v>0</v>
      </c>
      <c r="G38" s="80">
        <v>0</v>
      </c>
      <c r="H38" s="80">
        <v>0</v>
      </c>
      <c r="I38" s="80"/>
      <c r="J38" s="83"/>
      <c r="K38" s="44"/>
      <c r="L38" s="44"/>
      <c r="O38" s="45"/>
      <c r="P38" s="45"/>
    </row>
    <row r="39" spans="1:16" ht="30">
      <c r="A39" s="75" t="s">
        <v>36</v>
      </c>
      <c r="B39" s="83">
        <v>18.69999999999999</v>
      </c>
      <c r="C39" s="80">
        <v>18.7</v>
      </c>
      <c r="D39" s="81">
        <f>_xlfn.IFERROR(G39/B39*1000,0)</f>
        <v>78449.19786096257</v>
      </c>
      <c r="E39" s="81">
        <f t="shared" si="4"/>
        <v>50512.77480689245</v>
      </c>
      <c r="F39" s="82">
        <f t="shared" si="5"/>
        <v>100.22375953748501</v>
      </c>
      <c r="G39" s="80">
        <v>1466.999999999999</v>
      </c>
      <c r="H39" s="80">
        <v>0</v>
      </c>
      <c r="I39" s="80">
        <v>8501.3</v>
      </c>
      <c r="J39" s="83"/>
      <c r="K39" s="44"/>
      <c r="L39" s="44"/>
      <c r="O39" s="45"/>
      <c r="P39" s="45"/>
    </row>
    <row r="40" spans="1:16" ht="30">
      <c r="A40" s="75" t="s">
        <v>75</v>
      </c>
      <c r="B40" s="83">
        <v>7.700000000000003</v>
      </c>
      <c r="C40" s="80">
        <v>8.5</v>
      </c>
      <c r="D40" s="81">
        <f t="shared" si="3"/>
        <v>63688.96103896104</v>
      </c>
      <c r="E40" s="81">
        <f t="shared" si="4"/>
        <v>50400.06535947713</v>
      </c>
      <c r="F40" s="82">
        <f t="shared" si="5"/>
        <v>100.00012968150224</v>
      </c>
      <c r="G40" s="80">
        <v>490.4050000000002</v>
      </c>
      <c r="H40" s="80">
        <v>0</v>
      </c>
      <c r="I40" s="80">
        <v>3855.605</v>
      </c>
      <c r="J40" s="83"/>
      <c r="K40" s="44"/>
      <c r="L40" s="44"/>
      <c r="O40" s="45"/>
      <c r="P40" s="45"/>
    </row>
    <row r="41" spans="1:16" ht="16.5">
      <c r="A41" s="75" t="s">
        <v>38</v>
      </c>
      <c r="B41" s="83">
        <v>35.400000000000006</v>
      </c>
      <c r="C41" s="80">
        <v>27.4</v>
      </c>
      <c r="D41" s="81">
        <f t="shared" si="3"/>
        <v>61376.836158192076</v>
      </c>
      <c r="E41" s="81">
        <f t="shared" si="4"/>
        <v>50400.00000000001</v>
      </c>
      <c r="F41" s="82">
        <f t="shared" si="5"/>
        <v>100.00000000000003</v>
      </c>
      <c r="G41" s="80">
        <v>2172.74</v>
      </c>
      <c r="H41" s="80">
        <v>0</v>
      </c>
      <c r="I41" s="80">
        <v>12428.64</v>
      </c>
      <c r="J41" s="83"/>
      <c r="K41" s="44"/>
      <c r="L41" s="44"/>
      <c r="O41" s="45"/>
      <c r="P41" s="45"/>
    </row>
    <row r="42" spans="1:16" ht="30">
      <c r="A42" s="77" t="s">
        <v>39</v>
      </c>
      <c r="B42" s="85">
        <v>30.879999999999995</v>
      </c>
      <c r="C42" s="86">
        <v>30.32</v>
      </c>
      <c r="D42" s="87">
        <f t="shared" si="3"/>
        <v>64818.65284974096</v>
      </c>
      <c r="E42" s="81">
        <f t="shared" si="4"/>
        <v>50399.809440046905</v>
      </c>
      <c r="F42" s="82">
        <f t="shared" si="5"/>
        <v>99.99962190485498</v>
      </c>
      <c r="G42" s="86">
        <v>2001.6000000000004</v>
      </c>
      <c r="H42" s="86">
        <v>81.19999999999999</v>
      </c>
      <c r="I42" s="86">
        <v>13753.1</v>
      </c>
      <c r="J42" s="85">
        <v>259.2</v>
      </c>
      <c r="K42" s="44"/>
      <c r="L42" s="44"/>
      <c r="O42" s="45"/>
      <c r="P42" s="45"/>
    </row>
    <row r="43" spans="1:16" s="103" customFormat="1" ht="16.5">
      <c r="A43" s="78" t="s">
        <v>47</v>
      </c>
      <c r="B43" s="89">
        <f>SUM(B22:B42)</f>
        <v>375.02499999999986</v>
      </c>
      <c r="C43" s="89">
        <f>SUM(C22:C42)</f>
        <v>376.073</v>
      </c>
      <c r="D43" s="89">
        <f>_xlfn.IFERROR(G43/B43*1000,0)</f>
        <v>67019.03873075129</v>
      </c>
      <c r="E43" s="89">
        <f>_xlfn.IFERROR(I43/C43/$K$1*1000,0)</f>
        <v>50412.87935527885</v>
      </c>
      <c r="F43" s="90">
        <f>_xlfn.IFERROR(E43/$I$2*100,0)</f>
        <v>100.02555427634692</v>
      </c>
      <c r="G43" s="89">
        <f>SUM(G22:G42)</f>
        <v>25133.814999999995</v>
      </c>
      <c r="H43" s="89">
        <f>SUM(H22:H42)</f>
        <v>148.74000000000004</v>
      </c>
      <c r="I43" s="89">
        <f>SUM(I22:I42)</f>
        <v>170630.30500000002</v>
      </c>
      <c r="J43" s="89">
        <f>SUM(J22:J42)</f>
        <v>903.78</v>
      </c>
      <c r="K43" s="49"/>
      <c r="L43" s="49"/>
      <c r="O43" s="104"/>
      <c r="P43" s="104"/>
    </row>
    <row r="44" spans="1:16" s="103" customFormat="1" ht="16.5">
      <c r="A44" s="78" t="s">
        <v>48</v>
      </c>
      <c r="B44" s="89">
        <f>B21+B43</f>
        <v>401.12099999999987</v>
      </c>
      <c r="C44" s="89">
        <f>C21+C43</f>
        <v>401.27299999999997</v>
      </c>
      <c r="D44" s="89">
        <f>_xlfn.IFERROR(G44/B44*1000,0)</f>
        <v>66877.11438693064</v>
      </c>
      <c r="E44" s="89">
        <f>_xlfn.IFERROR(I44/C44/$K$1*1000,0)</f>
        <v>50417.32602658706</v>
      </c>
      <c r="F44" s="90">
        <f>_xlfn.IFERROR(E44/$I$2*100,0)</f>
        <v>100.03437703687909</v>
      </c>
      <c r="G44" s="89">
        <f>G21+G43</f>
        <v>26825.814999999995</v>
      </c>
      <c r="H44" s="89">
        <f>H21+H43</f>
        <v>149.87000000000003</v>
      </c>
      <c r="I44" s="89">
        <f>I21+I43</f>
        <v>182080.00500000003</v>
      </c>
      <c r="J44" s="89">
        <f>J21+J43</f>
        <v>911.42</v>
      </c>
      <c r="K44" s="49"/>
      <c r="L44" s="49"/>
      <c r="O44" s="104"/>
      <c r="P44" s="104"/>
    </row>
    <row r="45" spans="1:16" ht="49.5">
      <c r="A45" s="64" t="s">
        <v>76</v>
      </c>
      <c r="B45" s="94">
        <v>56.8</v>
      </c>
      <c r="C45" s="94">
        <v>59.49999999999999</v>
      </c>
      <c r="D45" s="95">
        <f>_xlfn.IFERROR(G45/B45*1000,0)</f>
        <v>51112.67605633798</v>
      </c>
      <c r="E45" s="95">
        <f>_xlfn.IFERROR(I45/C45/$K$1*1000,0)</f>
        <v>48702.33426704015</v>
      </c>
      <c r="F45" s="94">
        <f>_xlfn.IFERROR(E45/$I$2*100,0)</f>
        <v>96.63161560920665</v>
      </c>
      <c r="G45" s="94">
        <v>2903.199999999997</v>
      </c>
      <c r="H45" s="94"/>
      <c r="I45" s="94">
        <v>26080.1</v>
      </c>
      <c r="J45" s="94"/>
      <c r="K45" s="105"/>
      <c r="O45" s="45"/>
      <c r="P45" s="45"/>
    </row>
    <row r="46" spans="1:16" ht="50.25" thickBot="1">
      <c r="A46" s="64" t="s">
        <v>77</v>
      </c>
      <c r="B46" s="94">
        <v>4.7</v>
      </c>
      <c r="C46" s="94">
        <v>5</v>
      </c>
      <c r="D46" s="95">
        <f>_xlfn.IFERROR(G46/B46*1000,0)</f>
        <v>46829.787234042546</v>
      </c>
      <c r="E46" s="95">
        <f>_xlfn.IFERROR(I46/C46/$K$1*1000,0)</f>
        <v>54855.555555555555</v>
      </c>
      <c r="F46" s="94">
        <f>_xlfn.IFERROR(E46/$I$2*100,0)</f>
        <v>108.84038800705467</v>
      </c>
      <c r="G46" s="94">
        <v>220.1</v>
      </c>
      <c r="H46" s="94"/>
      <c r="I46" s="94">
        <v>2468.5</v>
      </c>
      <c r="J46" s="94">
        <v>49.7</v>
      </c>
      <c r="K46" s="105"/>
      <c r="O46" s="45"/>
      <c r="P46" s="45"/>
    </row>
    <row r="47" spans="1:11" ht="33.75" thickBot="1">
      <c r="A47" s="65" t="s">
        <v>52</v>
      </c>
      <c r="B47" s="66">
        <f>B44+B45+B46</f>
        <v>462.62099999999987</v>
      </c>
      <c r="C47" s="66">
        <f>C44+C45+C46</f>
        <v>465.77299999999997</v>
      </c>
      <c r="D47" s="67">
        <f>_xlfn.IFERROR(G47/B47*1000,0)</f>
        <v>64737.9064071886</v>
      </c>
      <c r="E47" s="67">
        <f>_xlfn.IFERROR(I47/C47/$K$1*1000,0)</f>
        <v>50245.888734068605</v>
      </c>
      <c r="F47" s="68">
        <f>E47/$I$2*100</f>
        <v>99.69422367870754</v>
      </c>
      <c r="G47" s="66">
        <f>G44+G45+G46</f>
        <v>29949.11499999999</v>
      </c>
      <c r="H47" s="66">
        <f>H44+H45+H46</f>
        <v>149.87000000000003</v>
      </c>
      <c r="I47" s="66">
        <f>I44+I45+I46</f>
        <v>210628.60500000004</v>
      </c>
      <c r="J47" s="66">
        <f>J44+J45+J46</f>
        <v>961.12</v>
      </c>
      <c r="K47" s="106"/>
    </row>
    <row r="49" spans="8:10" ht="16.5">
      <c r="H49" s="37" t="s">
        <v>90</v>
      </c>
      <c r="I49" s="53">
        <v>66805.296</v>
      </c>
      <c r="J49" s="102">
        <v>239.1</v>
      </c>
    </row>
    <row r="50" spans="8:10" ht="16.5">
      <c r="H50" s="37" t="s">
        <v>91</v>
      </c>
      <c r="I50" s="53">
        <v>69810.64553000001</v>
      </c>
      <c r="J50" s="102">
        <v>409</v>
      </c>
    </row>
    <row r="51" spans="8:11" ht="16.5">
      <c r="H51" s="37" t="s">
        <v>92</v>
      </c>
      <c r="I51" s="53">
        <f>I47-I49-I50</f>
        <v>74012.66347000003</v>
      </c>
      <c r="J51" s="53">
        <f>J47-J49-J50</f>
        <v>313.02</v>
      </c>
      <c r="K51" s="102">
        <f>I51-J51</f>
        <v>73699.64347000002</v>
      </c>
    </row>
    <row r="52" ht="16.5">
      <c r="B52" s="53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S38"/>
  <sheetViews>
    <sheetView tabSelected="1" workbookViewId="0" topLeftCell="B11">
      <selection activeCell="S37" sqref="S37"/>
    </sheetView>
  </sheetViews>
  <sheetFormatPr defaultColWidth="16.421875" defaultRowHeight="15"/>
  <cols>
    <col min="1" max="1" width="32.00390625" style="37" customWidth="1"/>
    <col min="2" max="2" width="19.00390625" style="37" customWidth="1"/>
    <col min="3" max="3" width="19.00390625" style="56" customWidth="1"/>
    <col min="4" max="4" width="18.28125" style="37" customWidth="1"/>
    <col min="5" max="5" width="13.28125" style="53" customWidth="1"/>
    <col min="6" max="6" width="18.8515625" style="57" customWidth="1"/>
    <col min="7" max="7" width="11.28125" style="37" customWidth="1"/>
    <col min="8" max="8" width="13.7109375" style="37" customWidth="1"/>
    <col min="9" max="9" width="14.7109375" style="37" customWidth="1"/>
    <col min="10" max="10" width="14.421875" style="55" customWidth="1"/>
    <col min="11" max="11" width="11.140625" style="55" customWidth="1"/>
    <col min="12" max="14" width="11.140625" style="39" customWidth="1"/>
    <col min="15" max="15" width="12.7109375" style="39" customWidth="1"/>
    <col min="16" max="16" width="11.140625" style="39" customWidth="1"/>
    <col min="17" max="16384" width="16.421875" style="39" customWidth="1"/>
  </cols>
  <sheetData>
    <row r="1" spans="1:11" ht="20.25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38" t="s">
        <v>62</v>
      </c>
      <c r="K1" s="38">
        <f>VLOOKUP(month,месяцы!$A$1:$B$12,2,FALSE)</f>
        <v>9</v>
      </c>
    </row>
    <row r="2" spans="1:16" ht="16.5">
      <c r="A2" s="109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9"/>
      <c r="C2" s="109"/>
      <c r="D2" s="109"/>
      <c r="E2" s="109"/>
      <c r="F2" s="109"/>
      <c r="G2" s="40"/>
      <c r="H2" s="41"/>
      <c r="I2" s="42">
        <v>50400</v>
      </c>
      <c r="J2" s="38">
        <v>2023</v>
      </c>
      <c r="K2" s="38"/>
      <c r="L2" s="55"/>
      <c r="M2" s="55"/>
      <c r="N2" s="55"/>
      <c r="O2" s="55"/>
      <c r="P2" s="55"/>
    </row>
    <row r="3" spans="1:16" ht="105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(сентябрь)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6"/>
      <c r="L3" s="36"/>
      <c r="M3" s="36"/>
      <c r="N3" s="36"/>
      <c r="O3" s="36"/>
      <c r="P3" s="36"/>
    </row>
    <row r="4" spans="1:16" ht="16.5">
      <c r="A4" s="43" t="s">
        <v>2</v>
      </c>
      <c r="B4" s="79">
        <v>0</v>
      </c>
      <c r="C4" s="80"/>
      <c r="D4" s="81">
        <f>_xlfn.IFERROR(G4/B4*1000,0)</f>
        <v>0</v>
      </c>
      <c r="E4" s="81">
        <f>_xlfn.IFERROR(I4/C4/$K$1*1000,0)</f>
        <v>0</v>
      </c>
      <c r="F4" s="82">
        <f>_xlfn.IFERROR(E4/$I$2*100,0)</f>
        <v>0</v>
      </c>
      <c r="G4" s="80">
        <v>0</v>
      </c>
      <c r="H4" s="80">
        <v>0</v>
      </c>
      <c r="I4" s="83"/>
      <c r="J4" s="92"/>
      <c r="K4" s="44"/>
      <c r="L4" s="44"/>
      <c r="M4" s="44"/>
      <c r="N4" s="44"/>
      <c r="O4" s="44"/>
      <c r="P4" s="44"/>
    </row>
    <row r="5" spans="1:16" ht="16.5">
      <c r="A5" s="43" t="s">
        <v>3</v>
      </c>
      <c r="B5" s="79">
        <v>0</v>
      </c>
      <c r="C5" s="80"/>
      <c r="D5" s="81">
        <f aca="true" t="shared" si="0" ref="D5:D20">_xlfn.IFERROR(G5/B5*1000,0)</f>
        <v>0</v>
      </c>
      <c r="E5" s="81">
        <f aca="true" t="shared" si="1" ref="E5:E20">_xlfn.IFERROR(I5/C5/$K$1*1000,0)</f>
        <v>0</v>
      </c>
      <c r="F5" s="82">
        <f aca="true" t="shared" si="2" ref="F5:F20">_xlfn.IFERROR(E5/$I$2*100,0)</f>
        <v>0</v>
      </c>
      <c r="G5" s="80">
        <v>0</v>
      </c>
      <c r="H5" s="80">
        <v>0</v>
      </c>
      <c r="I5" s="83"/>
      <c r="J5" s="92"/>
      <c r="K5" s="44"/>
      <c r="L5" s="44"/>
      <c r="M5" s="44"/>
      <c r="N5" s="44"/>
      <c r="O5" s="44"/>
      <c r="P5" s="44"/>
    </row>
    <row r="6" spans="1:16" ht="16.5">
      <c r="A6" s="43" t="s">
        <v>4</v>
      </c>
      <c r="B6" s="79">
        <v>0</v>
      </c>
      <c r="C6" s="80"/>
      <c r="D6" s="81">
        <f t="shared" si="0"/>
        <v>0</v>
      </c>
      <c r="E6" s="81">
        <f t="shared" si="1"/>
        <v>0</v>
      </c>
      <c r="F6" s="82">
        <f t="shared" si="2"/>
        <v>0</v>
      </c>
      <c r="G6" s="80">
        <v>0</v>
      </c>
      <c r="H6" s="80">
        <v>0</v>
      </c>
      <c r="I6" s="83"/>
      <c r="J6" s="92"/>
      <c r="K6" s="44"/>
      <c r="L6" s="44"/>
      <c r="M6" s="44"/>
      <c r="N6" s="44"/>
      <c r="O6" s="44"/>
      <c r="P6" s="44"/>
    </row>
    <row r="7" spans="1:16" ht="16.5">
      <c r="A7" s="43" t="s">
        <v>6</v>
      </c>
      <c r="B7" s="79">
        <v>0</v>
      </c>
      <c r="C7" s="80"/>
      <c r="D7" s="81">
        <f t="shared" si="0"/>
        <v>0</v>
      </c>
      <c r="E7" s="81">
        <f t="shared" si="1"/>
        <v>0</v>
      </c>
      <c r="F7" s="82">
        <f t="shared" si="2"/>
        <v>0</v>
      </c>
      <c r="G7" s="80">
        <v>0</v>
      </c>
      <c r="H7" s="80">
        <v>0</v>
      </c>
      <c r="I7" s="83"/>
      <c r="J7" s="92"/>
      <c r="K7" s="44"/>
      <c r="L7" s="44"/>
      <c r="M7" s="44"/>
      <c r="N7" s="44"/>
      <c r="O7" s="44"/>
      <c r="P7" s="44"/>
    </row>
    <row r="8" spans="1:16" ht="16.5">
      <c r="A8" s="43" t="s">
        <v>7</v>
      </c>
      <c r="B8" s="83">
        <v>0</v>
      </c>
      <c r="C8" s="80"/>
      <c r="D8" s="81">
        <f t="shared" si="0"/>
        <v>0</v>
      </c>
      <c r="E8" s="81">
        <f t="shared" si="1"/>
        <v>0</v>
      </c>
      <c r="F8" s="82">
        <f t="shared" si="2"/>
        <v>0</v>
      </c>
      <c r="G8" s="80">
        <v>0</v>
      </c>
      <c r="H8" s="80">
        <v>0</v>
      </c>
      <c r="I8" s="83"/>
      <c r="J8" s="92"/>
      <c r="K8" s="44"/>
      <c r="L8" s="44"/>
      <c r="M8" s="44"/>
      <c r="N8" s="44"/>
      <c r="O8" s="44"/>
      <c r="P8" s="44"/>
    </row>
    <row r="9" spans="1:16" s="46" customFormat="1" ht="16.5">
      <c r="A9" s="43" t="s">
        <v>8</v>
      </c>
      <c r="B9" s="83">
        <v>0</v>
      </c>
      <c r="C9" s="80"/>
      <c r="D9" s="81">
        <f t="shared" si="0"/>
        <v>0</v>
      </c>
      <c r="E9" s="81">
        <f t="shared" si="1"/>
        <v>0</v>
      </c>
      <c r="F9" s="82">
        <f t="shared" si="2"/>
        <v>0</v>
      </c>
      <c r="G9" s="80">
        <v>0</v>
      </c>
      <c r="H9" s="80">
        <v>0</v>
      </c>
      <c r="I9" s="83"/>
      <c r="J9" s="92"/>
      <c r="K9" s="44"/>
      <c r="L9" s="44"/>
      <c r="M9" s="44"/>
      <c r="N9" s="44"/>
      <c r="O9" s="44"/>
      <c r="P9" s="44"/>
    </row>
    <row r="10" spans="1:16" ht="16.5">
      <c r="A10" s="43" t="s">
        <v>9</v>
      </c>
      <c r="B10" s="83">
        <v>0</v>
      </c>
      <c r="C10" s="80"/>
      <c r="D10" s="81">
        <f t="shared" si="0"/>
        <v>0</v>
      </c>
      <c r="E10" s="81">
        <f t="shared" si="1"/>
        <v>0</v>
      </c>
      <c r="F10" s="82">
        <f t="shared" si="2"/>
        <v>0</v>
      </c>
      <c r="G10" s="80">
        <v>0</v>
      </c>
      <c r="H10" s="80">
        <v>0</v>
      </c>
      <c r="I10" s="83"/>
      <c r="J10" s="92"/>
      <c r="K10" s="44"/>
      <c r="L10" s="44"/>
      <c r="M10" s="44"/>
      <c r="N10" s="44"/>
      <c r="O10" s="44"/>
      <c r="P10" s="44"/>
    </row>
    <row r="11" spans="1:16" ht="16.5">
      <c r="A11" s="43" t="s">
        <v>10</v>
      </c>
      <c r="B11" s="83">
        <v>0</v>
      </c>
      <c r="C11" s="80"/>
      <c r="D11" s="81">
        <f t="shared" si="0"/>
        <v>0</v>
      </c>
      <c r="E11" s="81">
        <f t="shared" si="1"/>
        <v>0</v>
      </c>
      <c r="F11" s="82">
        <f t="shared" si="2"/>
        <v>0</v>
      </c>
      <c r="G11" s="80">
        <v>0</v>
      </c>
      <c r="H11" s="80">
        <v>0</v>
      </c>
      <c r="I11" s="83"/>
      <c r="J11" s="92"/>
      <c r="K11" s="44"/>
      <c r="L11" s="44"/>
      <c r="M11" s="44"/>
      <c r="N11" s="44"/>
      <c r="O11" s="44"/>
      <c r="P11" s="44"/>
    </row>
    <row r="12" spans="1:16" s="46" customFormat="1" ht="16.5">
      <c r="A12" s="34" t="s">
        <v>11</v>
      </c>
      <c r="B12" s="84">
        <v>0</v>
      </c>
      <c r="C12" s="80"/>
      <c r="D12" s="81">
        <f t="shared" si="0"/>
        <v>0</v>
      </c>
      <c r="E12" s="81">
        <f t="shared" si="1"/>
        <v>0</v>
      </c>
      <c r="F12" s="82">
        <f t="shared" si="2"/>
        <v>0</v>
      </c>
      <c r="G12" s="80">
        <v>0</v>
      </c>
      <c r="H12" s="80">
        <v>0</v>
      </c>
      <c r="I12" s="83"/>
      <c r="J12" s="92"/>
      <c r="K12" s="44"/>
      <c r="L12" s="44"/>
      <c r="M12" s="44"/>
      <c r="N12" s="44"/>
      <c r="O12" s="44"/>
      <c r="P12" s="44"/>
    </row>
    <row r="13" spans="1:16" s="47" customFormat="1" ht="16.5">
      <c r="A13" s="43" t="s">
        <v>12</v>
      </c>
      <c r="B13" s="83">
        <v>0</v>
      </c>
      <c r="C13" s="80"/>
      <c r="D13" s="81">
        <f t="shared" si="0"/>
        <v>0</v>
      </c>
      <c r="E13" s="81">
        <f t="shared" si="1"/>
        <v>0</v>
      </c>
      <c r="F13" s="82">
        <f t="shared" si="2"/>
        <v>0</v>
      </c>
      <c r="G13" s="80">
        <v>0</v>
      </c>
      <c r="H13" s="80">
        <v>0</v>
      </c>
      <c r="I13" s="83"/>
      <c r="J13" s="92"/>
      <c r="K13" s="44"/>
      <c r="L13" s="44"/>
      <c r="M13" s="44"/>
      <c r="N13" s="44"/>
      <c r="O13" s="44"/>
      <c r="P13" s="44"/>
    </row>
    <row r="14" spans="1:16" s="46" customFormat="1" ht="31.5">
      <c r="A14" s="34" t="s">
        <v>13</v>
      </c>
      <c r="B14" s="84">
        <v>0</v>
      </c>
      <c r="C14" s="80"/>
      <c r="D14" s="81">
        <f>_xlfn.IFERROR(G14/B14*1000,0)</f>
        <v>0</v>
      </c>
      <c r="E14" s="81">
        <f t="shared" si="1"/>
        <v>0</v>
      </c>
      <c r="F14" s="82">
        <f t="shared" si="2"/>
        <v>0</v>
      </c>
      <c r="G14" s="80">
        <v>0</v>
      </c>
      <c r="H14" s="80">
        <v>0</v>
      </c>
      <c r="I14" s="83"/>
      <c r="J14" s="92"/>
      <c r="K14" s="44"/>
      <c r="L14" s="44"/>
      <c r="M14" s="44"/>
      <c r="N14" s="44"/>
      <c r="O14" s="44"/>
      <c r="P14" s="44"/>
    </row>
    <row r="15" spans="1:16" s="46" customFormat="1" ht="16.5">
      <c r="A15" s="43" t="s">
        <v>14</v>
      </c>
      <c r="B15" s="83">
        <v>0</v>
      </c>
      <c r="C15" s="80"/>
      <c r="D15" s="81">
        <f t="shared" si="0"/>
        <v>0</v>
      </c>
      <c r="E15" s="81">
        <f t="shared" si="1"/>
        <v>0</v>
      </c>
      <c r="F15" s="82">
        <f t="shared" si="2"/>
        <v>0</v>
      </c>
      <c r="G15" s="80">
        <v>0</v>
      </c>
      <c r="H15" s="80">
        <v>0</v>
      </c>
      <c r="I15" s="83"/>
      <c r="J15" s="92"/>
      <c r="K15" s="44"/>
      <c r="L15" s="44"/>
      <c r="M15" s="44"/>
      <c r="N15" s="44"/>
      <c r="O15" s="44"/>
      <c r="P15" s="44"/>
    </row>
    <row r="16" spans="1:16" s="46" customFormat="1" ht="16.5">
      <c r="A16" s="5" t="s">
        <v>66</v>
      </c>
      <c r="B16" s="83">
        <v>35.5</v>
      </c>
      <c r="C16" s="80">
        <v>34.7</v>
      </c>
      <c r="D16" s="81">
        <f t="shared" si="0"/>
        <v>64732.394366197186</v>
      </c>
      <c r="E16" s="81">
        <f t="shared" si="1"/>
        <v>50400.25616394493</v>
      </c>
      <c r="F16" s="82">
        <f t="shared" si="2"/>
        <v>100.00050826179549</v>
      </c>
      <c r="G16" s="80">
        <v>2298</v>
      </c>
      <c r="H16" s="80">
        <v>1.7000000000000002</v>
      </c>
      <c r="I16" s="83">
        <v>15740</v>
      </c>
      <c r="J16" s="92">
        <v>7.8</v>
      </c>
      <c r="K16" s="44"/>
      <c r="L16" s="44"/>
      <c r="M16" s="44"/>
      <c r="N16" s="44"/>
      <c r="O16" s="44"/>
      <c r="P16" s="44"/>
    </row>
    <row r="17" spans="1:16" s="46" customFormat="1" ht="16.5">
      <c r="A17" s="43" t="s">
        <v>15</v>
      </c>
      <c r="B17" s="83">
        <v>0</v>
      </c>
      <c r="C17" s="80"/>
      <c r="D17" s="81">
        <f t="shared" si="0"/>
        <v>0</v>
      </c>
      <c r="E17" s="81">
        <f t="shared" si="1"/>
        <v>0</v>
      </c>
      <c r="F17" s="82">
        <f t="shared" si="2"/>
        <v>0</v>
      </c>
      <c r="G17" s="80">
        <v>0</v>
      </c>
      <c r="H17" s="80">
        <v>0</v>
      </c>
      <c r="I17" s="83"/>
      <c r="J17" s="92"/>
      <c r="K17" s="44"/>
      <c r="L17" s="44"/>
      <c r="M17" s="44"/>
      <c r="N17" s="44"/>
      <c r="O17" s="44"/>
      <c r="P17" s="44"/>
    </row>
    <row r="18" spans="1:16" ht="16.5">
      <c r="A18" s="43" t="s">
        <v>16</v>
      </c>
      <c r="B18" s="83">
        <v>0</v>
      </c>
      <c r="C18" s="80">
        <v>0</v>
      </c>
      <c r="D18" s="81">
        <f t="shared" si="0"/>
        <v>0</v>
      </c>
      <c r="E18" s="81">
        <f t="shared" si="1"/>
        <v>0</v>
      </c>
      <c r="F18" s="82">
        <f t="shared" si="2"/>
        <v>0</v>
      </c>
      <c r="G18" s="80">
        <v>0</v>
      </c>
      <c r="H18" s="80">
        <v>0</v>
      </c>
      <c r="I18" s="83">
        <v>0</v>
      </c>
      <c r="J18" s="92"/>
      <c r="K18" s="44"/>
      <c r="L18" s="44"/>
      <c r="M18" s="44"/>
      <c r="N18" s="44"/>
      <c r="O18" s="44"/>
      <c r="P18" s="44"/>
    </row>
    <row r="19" spans="1:16" ht="16.5">
      <c r="A19" s="43" t="s">
        <v>17</v>
      </c>
      <c r="B19" s="83">
        <v>0</v>
      </c>
      <c r="C19" s="80"/>
      <c r="D19" s="81">
        <f t="shared" si="0"/>
        <v>0</v>
      </c>
      <c r="E19" s="81">
        <f t="shared" si="1"/>
        <v>0</v>
      </c>
      <c r="F19" s="82">
        <f t="shared" si="2"/>
        <v>0</v>
      </c>
      <c r="G19" s="80">
        <v>0</v>
      </c>
      <c r="H19" s="80">
        <v>0</v>
      </c>
      <c r="I19" s="83"/>
      <c r="J19" s="92"/>
      <c r="K19" s="44"/>
      <c r="L19" s="44"/>
      <c r="M19" s="44"/>
      <c r="N19" s="44"/>
      <c r="O19" s="44"/>
      <c r="P19" s="44"/>
    </row>
    <row r="20" spans="1:16" ht="16.5">
      <c r="A20" s="48" t="s">
        <v>18</v>
      </c>
      <c r="B20" s="85">
        <v>0</v>
      </c>
      <c r="C20" s="86"/>
      <c r="D20" s="87">
        <f t="shared" si="0"/>
        <v>0</v>
      </c>
      <c r="E20" s="81">
        <f t="shared" si="1"/>
        <v>0</v>
      </c>
      <c r="F20" s="82">
        <f t="shared" si="2"/>
        <v>0</v>
      </c>
      <c r="G20" s="86">
        <v>0</v>
      </c>
      <c r="H20" s="86">
        <v>0</v>
      </c>
      <c r="I20" s="85"/>
      <c r="J20" s="93"/>
      <c r="K20" s="44"/>
      <c r="L20" s="44"/>
      <c r="M20" s="44"/>
      <c r="N20" s="44"/>
      <c r="O20" s="44"/>
      <c r="P20" s="44"/>
    </row>
    <row r="21" spans="1:16" s="50" customFormat="1" ht="16.5">
      <c r="A21" s="74" t="s">
        <v>46</v>
      </c>
      <c r="B21" s="89">
        <f>SUM(B4:B20)</f>
        <v>35.5</v>
      </c>
      <c r="C21" s="89">
        <f>SUM(C4:C20)</f>
        <v>34.7</v>
      </c>
      <c r="D21" s="89">
        <f>_xlfn.IFERROR(G21/B21*1000,0)</f>
        <v>64732.394366197186</v>
      </c>
      <c r="E21" s="89">
        <f>_xlfn.IFERROR(I21/C21/$K$1*1000,0)</f>
        <v>50400.25616394493</v>
      </c>
      <c r="F21" s="90">
        <f>_xlfn.IFERROR(E21/$I$2*100,0)</f>
        <v>100.00050826179549</v>
      </c>
      <c r="G21" s="89">
        <f>SUM(G4:G20)</f>
        <v>2298</v>
      </c>
      <c r="H21" s="89">
        <f>SUM(H4:H20)</f>
        <v>1.7000000000000002</v>
      </c>
      <c r="I21" s="89">
        <f>SUM(I4:I20)</f>
        <v>15740</v>
      </c>
      <c r="J21" s="89">
        <f>SUM(J4:J20)</f>
        <v>7.8</v>
      </c>
      <c r="K21" s="49"/>
      <c r="L21" s="49"/>
      <c r="M21" s="49"/>
      <c r="N21" s="49"/>
      <c r="O21" s="69"/>
      <c r="P21" s="69"/>
    </row>
    <row r="22" spans="1:13" ht="16.5">
      <c r="A22" s="43" t="s">
        <v>78</v>
      </c>
      <c r="B22" s="85">
        <v>13</v>
      </c>
      <c r="C22" s="86">
        <v>13.4</v>
      </c>
      <c r="D22" s="87">
        <f>_xlfn.IFERROR(G22/B22*1000,0)</f>
        <v>52692.307692307695</v>
      </c>
      <c r="E22" s="81">
        <f>_xlfn.IFERROR(I22/C22/$K$1*1000,0)</f>
        <v>49488.39137645108</v>
      </c>
      <c r="F22" s="82">
        <f>_xlfn.IFERROR(E22/$I$2*100,0)</f>
        <v>98.19125273105374</v>
      </c>
      <c r="G22" s="86">
        <v>685</v>
      </c>
      <c r="H22" s="86">
        <v>0</v>
      </c>
      <c r="I22" s="85">
        <v>5968.3</v>
      </c>
      <c r="J22" s="85"/>
      <c r="K22" s="102"/>
      <c r="M22" s="45"/>
    </row>
    <row r="23" spans="1:13" ht="16.5">
      <c r="A23" s="43" t="s">
        <v>79</v>
      </c>
      <c r="B23" s="85">
        <v>21</v>
      </c>
      <c r="C23" s="86">
        <v>19.2</v>
      </c>
      <c r="D23" s="87">
        <f aca="true" t="shared" si="3" ref="D23:D31">_xlfn.IFERROR(G23/B23*1000,0)</f>
        <v>58980.952380952374</v>
      </c>
      <c r="E23" s="81">
        <f aca="true" t="shared" si="4" ref="E23:E31">_xlfn.IFERROR(I23/C23/$K$1*1000,0)</f>
        <v>58682.29166666668</v>
      </c>
      <c r="F23" s="82">
        <f aca="true" t="shared" si="5" ref="F23:F31">_xlfn.IFERROR(E23/$I$2*100,0)</f>
        <v>116.43311838624342</v>
      </c>
      <c r="G23" s="86">
        <v>1238.6</v>
      </c>
      <c r="H23" s="86">
        <v>0</v>
      </c>
      <c r="I23" s="85">
        <v>10140.300000000001</v>
      </c>
      <c r="J23" s="85"/>
      <c r="K23" s="102"/>
      <c r="M23" s="45"/>
    </row>
    <row r="24" spans="1:13" ht="31.5">
      <c r="A24" s="43" t="s">
        <v>80</v>
      </c>
      <c r="B24" s="85">
        <v>26</v>
      </c>
      <c r="C24" s="86">
        <v>28.5</v>
      </c>
      <c r="D24" s="87">
        <f t="shared" si="3"/>
        <v>51065.38461538462</v>
      </c>
      <c r="E24" s="81">
        <f t="shared" si="4"/>
        <v>48468.615984405464</v>
      </c>
      <c r="F24" s="82">
        <f t="shared" si="5"/>
        <v>96.16788885794735</v>
      </c>
      <c r="G24" s="86">
        <v>1327.7</v>
      </c>
      <c r="H24" s="86">
        <v>0</v>
      </c>
      <c r="I24" s="85">
        <v>12432.2</v>
      </c>
      <c r="J24" s="85"/>
      <c r="K24" s="102"/>
      <c r="M24" s="45"/>
    </row>
    <row r="25" spans="1:13" ht="16.5">
      <c r="A25" s="43" t="s">
        <v>81</v>
      </c>
      <c r="B25" s="85">
        <v>10</v>
      </c>
      <c r="C25" s="86">
        <v>10</v>
      </c>
      <c r="D25" s="87">
        <f t="shared" si="3"/>
        <v>72679.99999999999</v>
      </c>
      <c r="E25" s="81">
        <f t="shared" si="4"/>
        <v>57813.33333333334</v>
      </c>
      <c r="F25" s="82">
        <f t="shared" si="5"/>
        <v>114.70899470899474</v>
      </c>
      <c r="G25" s="86">
        <v>726.8</v>
      </c>
      <c r="H25" s="86">
        <v>0</v>
      </c>
      <c r="I25" s="85">
        <v>5203.200000000001</v>
      </c>
      <c r="J25" s="85"/>
      <c r="K25" s="102"/>
      <c r="M25" s="45"/>
    </row>
    <row r="26" spans="1:13" ht="16.5">
      <c r="A26" s="43" t="s">
        <v>82</v>
      </c>
      <c r="B26" s="85">
        <v>17.6</v>
      </c>
      <c r="C26" s="86">
        <v>16.5</v>
      </c>
      <c r="D26" s="87">
        <f t="shared" si="3"/>
        <v>56642.04545454545</v>
      </c>
      <c r="E26" s="81">
        <f t="shared" si="4"/>
        <v>49010.10101010101</v>
      </c>
      <c r="F26" s="82">
        <f t="shared" si="5"/>
        <v>97.24226390893058</v>
      </c>
      <c r="G26" s="86">
        <v>996.9</v>
      </c>
      <c r="H26" s="86">
        <v>0</v>
      </c>
      <c r="I26" s="85">
        <v>7278</v>
      </c>
      <c r="J26" s="85"/>
      <c r="K26" s="102"/>
      <c r="M26" s="45"/>
    </row>
    <row r="27" spans="1:13" ht="16.5">
      <c r="A27" s="43" t="s">
        <v>83</v>
      </c>
      <c r="B27" s="85">
        <v>15.5</v>
      </c>
      <c r="C27" s="86">
        <v>16.7</v>
      </c>
      <c r="D27" s="87">
        <f t="shared" si="3"/>
        <v>62554.83870967742</v>
      </c>
      <c r="E27" s="81">
        <f t="shared" si="4"/>
        <v>57436.7265469062</v>
      </c>
      <c r="F27" s="82">
        <f t="shared" si="5"/>
        <v>113.96175902163928</v>
      </c>
      <c r="G27" s="86">
        <v>969.6</v>
      </c>
      <c r="H27" s="86">
        <v>0</v>
      </c>
      <c r="I27" s="85">
        <v>8632.74</v>
      </c>
      <c r="J27" s="85"/>
      <c r="K27" s="102"/>
      <c r="M27" s="45"/>
    </row>
    <row r="28" spans="1:13" ht="16.5">
      <c r="A28" s="43" t="s">
        <v>84</v>
      </c>
      <c r="B28" s="85">
        <v>12</v>
      </c>
      <c r="C28" s="86">
        <v>13.2</v>
      </c>
      <c r="D28" s="87">
        <f t="shared" si="3"/>
        <v>57916.666666666664</v>
      </c>
      <c r="E28" s="81">
        <f t="shared" si="4"/>
        <v>49442.76094276094</v>
      </c>
      <c r="F28" s="82">
        <f t="shared" si="5"/>
        <v>98.1007161562717</v>
      </c>
      <c r="G28" s="86">
        <v>695</v>
      </c>
      <c r="H28" s="86">
        <v>0</v>
      </c>
      <c r="I28" s="85">
        <v>5873.8</v>
      </c>
      <c r="J28" s="85"/>
      <c r="K28" s="102"/>
      <c r="M28" s="45"/>
    </row>
    <row r="29" spans="1:13" ht="16.5">
      <c r="A29" s="43" t="s">
        <v>85</v>
      </c>
      <c r="B29" s="85">
        <v>27</v>
      </c>
      <c r="C29" s="86">
        <v>30.3</v>
      </c>
      <c r="D29" s="87">
        <f t="shared" si="3"/>
        <v>44611.11111111112</v>
      </c>
      <c r="E29" s="81">
        <f t="shared" si="4"/>
        <v>50584.89182251559</v>
      </c>
      <c r="F29" s="82">
        <f t="shared" si="5"/>
        <v>100.3668488541976</v>
      </c>
      <c r="G29" s="86">
        <v>1204.5</v>
      </c>
      <c r="H29" s="86">
        <v>0</v>
      </c>
      <c r="I29" s="85">
        <v>13794.500000000002</v>
      </c>
      <c r="J29" s="85">
        <v>67.8</v>
      </c>
      <c r="K29" s="102"/>
      <c r="M29" s="45"/>
    </row>
    <row r="30" spans="1:13" ht="16.5">
      <c r="A30" s="43" t="s">
        <v>86</v>
      </c>
      <c r="B30" s="85">
        <v>10.6</v>
      </c>
      <c r="C30" s="86">
        <v>10.7</v>
      </c>
      <c r="D30" s="87">
        <f t="shared" si="3"/>
        <v>57518.867924528306</v>
      </c>
      <c r="E30" s="81">
        <f>_xlfn.IFERROR(I30/C30/$K$1*1000,0)</f>
        <v>50410.17653167186</v>
      </c>
      <c r="F30" s="82">
        <f>_xlfn.IFERROR(E30/$I$2*100,0)</f>
        <v>100.02019153109497</v>
      </c>
      <c r="G30" s="86">
        <v>609.7</v>
      </c>
      <c r="H30" s="86">
        <v>0</v>
      </c>
      <c r="I30" s="85">
        <v>4854.5</v>
      </c>
      <c r="J30" s="85"/>
      <c r="K30" s="102"/>
      <c r="M30" s="45"/>
    </row>
    <row r="31" spans="1:13" ht="16.5">
      <c r="A31" s="43" t="s">
        <v>87</v>
      </c>
      <c r="B31" s="85">
        <v>19</v>
      </c>
      <c r="C31" s="86">
        <v>19.4</v>
      </c>
      <c r="D31" s="87">
        <f t="shared" si="3"/>
        <v>56209.47368421053</v>
      </c>
      <c r="E31" s="81">
        <f t="shared" si="4"/>
        <v>51139.06071019474</v>
      </c>
      <c r="F31" s="82">
        <f t="shared" si="5"/>
        <v>101.46639029800544</v>
      </c>
      <c r="G31" s="86">
        <v>1067.98</v>
      </c>
      <c r="H31" s="86">
        <v>0</v>
      </c>
      <c r="I31" s="85">
        <v>8928.880000000001</v>
      </c>
      <c r="J31" s="85"/>
      <c r="K31" s="102"/>
      <c r="M31" s="45"/>
    </row>
    <row r="32" spans="1:16" ht="16.5">
      <c r="A32" s="74" t="s">
        <v>46</v>
      </c>
      <c r="B32" s="89">
        <f>SUM(B22:B31)</f>
        <v>171.7</v>
      </c>
      <c r="C32" s="89">
        <f>SUM(C22:C31)</f>
        <v>177.9</v>
      </c>
      <c r="D32" s="89">
        <f>_xlfn.IFERROR(G32/B32*1000,0)</f>
        <v>55455.9114735003</v>
      </c>
      <c r="E32" s="89">
        <f>_xlfn.IFERROR(I32/C32/$K$1*1000,0)</f>
        <v>51905.82724376991</v>
      </c>
      <c r="F32" s="107">
        <f>_xlfn.IFERROR(E32/$I$2*100,0)</f>
        <v>102.98775246779745</v>
      </c>
      <c r="G32" s="89">
        <f>SUM(G22:G31)</f>
        <v>9521.78</v>
      </c>
      <c r="H32" s="89">
        <f>SUM(H22:H31)</f>
        <v>0</v>
      </c>
      <c r="I32" s="89">
        <f>SUM(I22:I31)</f>
        <v>83106.42000000001</v>
      </c>
      <c r="J32" s="89">
        <f>SUM(J22:J31)</f>
        <v>67.8</v>
      </c>
      <c r="M32" s="37"/>
      <c r="N32" s="37" t="s">
        <v>99</v>
      </c>
      <c r="O32" s="37" t="s">
        <v>100</v>
      </c>
      <c r="P32" s="37" t="s">
        <v>98</v>
      </c>
    </row>
    <row r="33" spans="1:16" ht="16.5">
      <c r="A33" s="78" t="s">
        <v>48</v>
      </c>
      <c r="B33" s="89">
        <f>B21+B32</f>
        <v>207.2</v>
      </c>
      <c r="C33" s="89">
        <f>C21+C32</f>
        <v>212.60000000000002</v>
      </c>
      <c r="D33" s="89">
        <f>_xlfn.IFERROR(G33/B33*1000,0)</f>
        <v>57045.27027027028</v>
      </c>
      <c r="E33" s="89">
        <f>_xlfn.IFERROR(I33/C33/$K$1*1000,0)</f>
        <v>51660.091982857746</v>
      </c>
      <c r="F33" s="107">
        <f>_xlfn.IFERROR(E33/$I$2*100,0)</f>
        <v>102.50018250567013</v>
      </c>
      <c r="G33" s="89">
        <f>G21+G32</f>
        <v>11819.78</v>
      </c>
      <c r="H33" s="89">
        <f>H21+H32</f>
        <v>1.7000000000000002</v>
      </c>
      <c r="I33" s="89">
        <f>I21+I32</f>
        <v>98846.42000000001</v>
      </c>
      <c r="J33" s="89">
        <f>J21+J32</f>
        <v>75.6</v>
      </c>
      <c r="M33" s="35" t="s">
        <v>93</v>
      </c>
      <c r="N33" s="110">
        <f>ВРАЧИ!J44</f>
        <v>183.2</v>
      </c>
      <c r="O33" s="110">
        <f>ROUND(N33*0.302,2)</f>
        <v>55.33</v>
      </c>
      <c r="P33" s="112">
        <f>N33+O33</f>
        <v>238.52999999999997</v>
      </c>
    </row>
    <row r="34" spans="1:16" ht="50.25" thickBot="1">
      <c r="A34" s="64" t="s">
        <v>88</v>
      </c>
      <c r="B34" s="96">
        <v>40.7</v>
      </c>
      <c r="C34" s="96">
        <v>44.6</v>
      </c>
      <c r="D34" s="97">
        <f>_xlfn.IFERROR(G34/B34*1000,0)</f>
        <v>59945.94594594601</v>
      </c>
      <c r="E34" s="97">
        <f>_xlfn.IFERROR(I34/C34/$K$1*1000,0)</f>
        <v>50977.578475336326</v>
      </c>
      <c r="F34" s="96">
        <f>_xlfn.IFERROR(E34/$I$2*100,0)</f>
        <v>101.14598903836574</v>
      </c>
      <c r="G34" s="96">
        <v>2439.800000000003</v>
      </c>
      <c r="H34" s="96">
        <v>0</v>
      </c>
      <c r="I34" s="96">
        <v>20462.4</v>
      </c>
      <c r="J34" s="96">
        <v>0</v>
      </c>
      <c r="M34" s="35" t="s">
        <v>94</v>
      </c>
      <c r="N34" s="110">
        <f>СМП!J44</f>
        <v>1191.877</v>
      </c>
      <c r="O34" s="110">
        <f>ROUND(N34*0.302,2)</f>
        <v>359.95</v>
      </c>
      <c r="P34" s="112">
        <f>N34+O34</f>
        <v>1551.827</v>
      </c>
    </row>
    <row r="35" spans="1:16" ht="17.25" thickBot="1">
      <c r="A35" s="98" t="s">
        <v>52</v>
      </c>
      <c r="B35" s="99">
        <f>B33+B34</f>
        <v>247.89999999999998</v>
      </c>
      <c r="C35" s="99">
        <f>C33+C34</f>
        <v>257.20000000000005</v>
      </c>
      <c r="D35" s="100">
        <f>_xlfn.IFERROR(G35/B35*1000,0)</f>
        <v>57521.500605082714</v>
      </c>
      <c r="E35" s="100">
        <f>_xlfn.IFERROR(I35/C35/$K$1*1000,0)</f>
        <v>51541.740107136684</v>
      </c>
      <c r="F35" s="101">
        <f>E35/$I$2*100</f>
        <v>102.26535735542993</v>
      </c>
      <c r="G35" s="99">
        <f>G33+G34</f>
        <v>14259.580000000004</v>
      </c>
      <c r="H35" s="99">
        <f>H33+H34</f>
        <v>1.7000000000000002</v>
      </c>
      <c r="I35" s="99">
        <f>I33+I34</f>
        <v>119308.82</v>
      </c>
      <c r="J35" s="99">
        <f>J33+J34</f>
        <v>75.6</v>
      </c>
      <c r="M35" s="35" t="s">
        <v>95</v>
      </c>
      <c r="N35" s="110">
        <f>ММП!J44</f>
        <v>646.1</v>
      </c>
      <c r="O35" s="110">
        <f>ROUND(N35*0.302,2)</f>
        <v>195.12</v>
      </c>
      <c r="P35" s="112">
        <f>N35+O35</f>
        <v>841.22</v>
      </c>
    </row>
    <row r="36" spans="13:19" ht="16.5">
      <c r="M36" s="35" t="s">
        <v>96</v>
      </c>
      <c r="N36" s="110">
        <f>'Соц.раб'!J44</f>
        <v>911.42</v>
      </c>
      <c r="O36" s="110">
        <f>ROUND(N36*0.302,2)</f>
        <v>275.25</v>
      </c>
      <c r="P36" s="112">
        <f>N36+O36</f>
        <v>1186.67</v>
      </c>
      <c r="Q36" s="39">
        <v>927</v>
      </c>
      <c r="R36" s="114">
        <f>P36-Q36</f>
        <v>259.6700000000001</v>
      </c>
      <c r="S36" s="39">
        <f>P36/Q36</f>
        <v>1.280118662351672</v>
      </c>
    </row>
    <row r="37" spans="13:16" ht="16.5">
      <c r="M37" s="35" t="s">
        <v>97</v>
      </c>
      <c r="N37" s="110">
        <f>J33</f>
        <v>75.6</v>
      </c>
      <c r="O37" s="110">
        <f>ROUND(N37*0.302,2)</f>
        <v>22.83</v>
      </c>
      <c r="P37" s="112">
        <f>N37+O37</f>
        <v>98.42999999999999</v>
      </c>
    </row>
    <row r="38" spans="13:16" ht="16.5">
      <c r="M38" s="35" t="s">
        <v>98</v>
      </c>
      <c r="N38" s="111">
        <f>SUM(N33:N37)</f>
        <v>3008.197</v>
      </c>
      <c r="O38" s="111">
        <f>SUM(O33:O37)</f>
        <v>908.48</v>
      </c>
      <c r="P38" s="113">
        <f>SUM(P33:P37)</f>
        <v>3916.677</v>
      </c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L41"/>
  <sheetViews>
    <sheetView zoomScalePageLayoutView="0" workbookViewId="0" topLeftCell="A1">
      <selection activeCell="A14" sqref="A14"/>
    </sheetView>
  </sheetViews>
  <sheetFormatPr defaultColWidth="16.421875" defaultRowHeight="15"/>
  <cols>
    <col min="1" max="1" width="37.421875" style="27" customWidth="1"/>
    <col min="2" max="2" width="14.7109375" style="28" customWidth="1"/>
    <col min="3" max="3" width="14.421875" style="29" customWidth="1"/>
    <col min="4" max="4" width="16.421875" style="28" customWidth="1"/>
    <col min="5" max="5" width="16.421875" style="30" customWidth="1"/>
    <col min="6" max="6" width="15.7109375" style="28" customWidth="1"/>
    <col min="7" max="7" width="11.28125" style="28" customWidth="1"/>
    <col min="8" max="8" width="13.7109375" style="28" customWidth="1"/>
    <col min="9" max="9" width="14.7109375" style="28" customWidth="1"/>
    <col min="10" max="10" width="11.140625" style="4" customWidth="1"/>
    <col min="11" max="12" width="9.7109375" style="4" customWidth="1"/>
    <col min="13" max="16384" width="16.421875" style="4" customWidth="1"/>
  </cols>
  <sheetData>
    <row r="1" spans="1:10" ht="35.25" customHeight="1">
      <c r="A1" s="1" t="s">
        <v>5</v>
      </c>
      <c r="B1" s="2"/>
      <c r="C1" s="2"/>
      <c r="D1" s="3"/>
      <c r="E1" s="3"/>
      <c r="F1" s="3"/>
      <c r="G1" s="3"/>
      <c r="H1" s="3"/>
      <c r="I1" s="3"/>
      <c r="J1" s="3"/>
    </row>
    <row r="2" spans="1:10" ht="21" customHeight="1">
      <c r="A2" s="5" t="s">
        <v>2</v>
      </c>
      <c r="B2" s="6"/>
      <c r="C2" s="7"/>
      <c r="D2" s="8"/>
      <c r="E2" s="7"/>
      <c r="F2" s="9"/>
      <c r="G2" s="7"/>
      <c r="H2" s="7"/>
      <c r="I2" s="10"/>
      <c r="J2" s="11"/>
    </row>
    <row r="3" spans="1:10" ht="21" customHeight="1">
      <c r="A3" s="5" t="s">
        <v>3</v>
      </c>
      <c r="B3" s="6"/>
      <c r="C3" s="7"/>
      <c r="D3" s="8"/>
      <c r="E3" s="7"/>
      <c r="F3" s="9"/>
      <c r="G3" s="7"/>
      <c r="H3" s="7"/>
      <c r="I3" s="10"/>
      <c r="J3" s="11"/>
    </row>
    <row r="4" spans="1:10" ht="21" customHeight="1">
      <c r="A4" s="5" t="s">
        <v>4</v>
      </c>
      <c r="B4" s="6"/>
      <c r="C4" s="7"/>
      <c r="D4" s="8"/>
      <c r="E4" s="7"/>
      <c r="F4" s="9"/>
      <c r="G4" s="7"/>
      <c r="H4" s="7"/>
      <c r="I4" s="10"/>
      <c r="J4" s="11"/>
    </row>
    <row r="5" spans="1:10" ht="21" customHeight="1">
      <c r="A5" s="5" t="s">
        <v>6</v>
      </c>
      <c r="B5" s="6"/>
      <c r="C5" s="7"/>
      <c r="D5" s="8"/>
      <c r="E5" s="7"/>
      <c r="F5" s="9"/>
      <c r="G5" s="7"/>
      <c r="H5" s="7"/>
      <c r="I5" s="10"/>
      <c r="J5" s="11"/>
    </row>
    <row r="6" spans="1:10" ht="21" customHeight="1">
      <c r="A6" s="5" t="s">
        <v>7</v>
      </c>
      <c r="B6" s="10"/>
      <c r="C6" s="7"/>
      <c r="D6" s="8"/>
      <c r="E6" s="7"/>
      <c r="F6" s="9"/>
      <c r="G6" s="7"/>
      <c r="H6" s="7"/>
      <c r="I6" s="10"/>
      <c r="J6" s="11"/>
    </row>
    <row r="7" spans="1:10" s="12" customFormat="1" ht="16.5">
      <c r="A7" s="5" t="s">
        <v>8</v>
      </c>
      <c r="B7" s="10"/>
      <c r="C7" s="7"/>
      <c r="D7" s="8"/>
      <c r="E7" s="7"/>
      <c r="F7" s="9"/>
      <c r="G7" s="7"/>
      <c r="H7" s="7"/>
      <c r="I7" s="10"/>
      <c r="J7" s="11"/>
    </row>
    <row r="8" spans="1:10" ht="16.5">
      <c r="A8" s="5" t="s">
        <v>9</v>
      </c>
      <c r="B8" s="10"/>
      <c r="C8" s="7"/>
      <c r="D8" s="8"/>
      <c r="E8" s="7"/>
      <c r="F8" s="9"/>
      <c r="G8" s="7"/>
      <c r="H8" s="7"/>
      <c r="I8" s="10"/>
      <c r="J8" s="11"/>
    </row>
    <row r="9" spans="1:10" ht="13.5" customHeight="1">
      <c r="A9" s="5" t="s">
        <v>10</v>
      </c>
      <c r="B9" s="10"/>
      <c r="C9" s="7"/>
      <c r="D9" s="8"/>
      <c r="E9" s="7"/>
      <c r="F9" s="9"/>
      <c r="G9" s="7"/>
      <c r="H9" s="7"/>
      <c r="I9" s="10"/>
      <c r="J9" s="11"/>
    </row>
    <row r="10" spans="1:10" s="12" customFormat="1" ht="16.5">
      <c r="A10" s="13" t="s">
        <v>11</v>
      </c>
      <c r="B10" s="14"/>
      <c r="C10" s="7"/>
      <c r="D10" s="8"/>
      <c r="E10" s="7"/>
      <c r="F10" s="9"/>
      <c r="G10" s="7"/>
      <c r="H10" s="7"/>
      <c r="I10" s="10"/>
      <c r="J10" s="11"/>
    </row>
    <row r="11" spans="1:10" s="15" customFormat="1" ht="16.5">
      <c r="A11" s="5" t="s">
        <v>12</v>
      </c>
      <c r="B11" s="10"/>
      <c r="C11" s="7"/>
      <c r="D11" s="8"/>
      <c r="E11" s="7"/>
      <c r="F11" s="9"/>
      <c r="G11" s="7"/>
      <c r="H11" s="7"/>
      <c r="I11" s="10"/>
      <c r="J11" s="11"/>
    </row>
    <row r="12" spans="1:10" s="12" customFormat="1" ht="31.5">
      <c r="A12" s="13" t="s">
        <v>13</v>
      </c>
      <c r="B12" s="14"/>
      <c r="C12" s="7"/>
      <c r="D12" s="8"/>
      <c r="E12" s="7"/>
      <c r="F12" s="9"/>
      <c r="G12" s="7"/>
      <c r="H12" s="7"/>
      <c r="I12" s="10"/>
      <c r="J12" s="11"/>
    </row>
    <row r="13" spans="1:10" s="12" customFormat="1" ht="16.5">
      <c r="A13" s="5" t="s">
        <v>14</v>
      </c>
      <c r="B13" s="10"/>
      <c r="C13" s="7"/>
      <c r="D13" s="8"/>
      <c r="E13" s="7"/>
      <c r="F13" s="9"/>
      <c r="G13" s="7"/>
      <c r="H13" s="7"/>
      <c r="I13" s="10"/>
      <c r="J13" s="11"/>
    </row>
    <row r="14" spans="1:10" s="12" customFormat="1" ht="16.5">
      <c r="A14" s="5" t="s">
        <v>66</v>
      </c>
      <c r="B14" s="10"/>
      <c r="C14" s="7"/>
      <c r="D14" s="8"/>
      <c r="E14" s="7"/>
      <c r="F14" s="9"/>
      <c r="G14" s="7"/>
      <c r="H14" s="7"/>
      <c r="I14" s="10"/>
      <c r="J14" s="11"/>
    </row>
    <row r="15" spans="1:10" s="12" customFormat="1" ht="16.5">
      <c r="A15" s="5" t="s">
        <v>15</v>
      </c>
      <c r="B15" s="10"/>
      <c r="C15" s="7"/>
      <c r="D15" s="8"/>
      <c r="E15" s="7"/>
      <c r="F15" s="9"/>
      <c r="G15" s="7"/>
      <c r="H15" s="7"/>
      <c r="I15" s="10"/>
      <c r="J15" s="11"/>
    </row>
    <row r="16" spans="1:10" ht="16.5">
      <c r="A16" s="5" t="s">
        <v>16</v>
      </c>
      <c r="B16" s="10"/>
      <c r="C16" s="7"/>
      <c r="D16" s="8"/>
      <c r="E16" s="7"/>
      <c r="F16" s="9"/>
      <c r="G16" s="7"/>
      <c r="H16" s="7"/>
      <c r="I16" s="10"/>
      <c r="J16" s="11"/>
    </row>
    <row r="17" spans="1:10" ht="16.5">
      <c r="A17" s="5" t="s">
        <v>17</v>
      </c>
      <c r="B17" s="10"/>
      <c r="C17" s="7"/>
      <c r="D17" s="8"/>
      <c r="E17" s="7"/>
      <c r="F17" s="9"/>
      <c r="G17" s="7"/>
      <c r="H17" s="7"/>
      <c r="I17" s="10"/>
      <c r="J17" s="11"/>
    </row>
    <row r="18" spans="1:10" ht="16.5">
      <c r="A18" s="16" t="s">
        <v>18</v>
      </c>
      <c r="B18" s="17"/>
      <c r="C18" s="18"/>
      <c r="D18" s="8"/>
      <c r="E18" s="7"/>
      <c r="F18" s="19"/>
      <c r="G18" s="18"/>
      <c r="H18" s="18"/>
      <c r="I18" s="17"/>
      <c r="J18" s="20"/>
    </row>
    <row r="19" spans="1:12" ht="16.5">
      <c r="A19" s="21" t="s">
        <v>19</v>
      </c>
      <c r="B19" s="10"/>
      <c r="C19" s="7"/>
      <c r="D19" s="8"/>
      <c r="E19" s="7"/>
      <c r="F19" s="9"/>
      <c r="G19" s="7"/>
      <c r="H19" s="7"/>
      <c r="I19" s="7"/>
      <c r="J19" s="11"/>
      <c r="L19" s="22"/>
    </row>
    <row r="20" spans="1:12" ht="45">
      <c r="A20" s="21" t="s">
        <v>20</v>
      </c>
      <c r="B20" s="10"/>
      <c r="C20" s="7"/>
      <c r="D20" s="8"/>
      <c r="E20" s="7"/>
      <c r="F20" s="9"/>
      <c r="G20" s="7"/>
      <c r="H20" s="7"/>
      <c r="I20" s="7"/>
      <c r="J20" s="11"/>
      <c r="L20" s="22"/>
    </row>
    <row r="21" spans="1:12" ht="30">
      <c r="A21" s="21" t="s">
        <v>21</v>
      </c>
      <c r="B21" s="23"/>
      <c r="C21" s="7"/>
      <c r="D21" s="8"/>
      <c r="E21" s="7"/>
      <c r="F21" s="9"/>
      <c r="G21" s="7"/>
      <c r="H21" s="7"/>
      <c r="I21" s="7"/>
      <c r="J21" s="11"/>
      <c r="L21" s="22"/>
    </row>
    <row r="22" spans="1:12" ht="16.5">
      <c r="A22" s="21" t="s">
        <v>22</v>
      </c>
      <c r="B22" s="10"/>
      <c r="C22" s="7"/>
      <c r="D22" s="8"/>
      <c r="E22" s="7"/>
      <c r="F22" s="9"/>
      <c r="G22" s="7"/>
      <c r="H22" s="7"/>
      <c r="I22" s="7"/>
      <c r="J22" s="11"/>
      <c r="L22" s="22"/>
    </row>
    <row r="23" spans="1:12" ht="30">
      <c r="A23" s="21" t="s">
        <v>23</v>
      </c>
      <c r="B23" s="10"/>
      <c r="C23" s="7"/>
      <c r="D23" s="8"/>
      <c r="E23" s="7"/>
      <c r="F23" s="9"/>
      <c r="G23" s="7"/>
      <c r="H23" s="7"/>
      <c r="I23" s="7"/>
      <c r="J23" s="11"/>
      <c r="L23" s="22"/>
    </row>
    <row r="24" spans="1:12" ht="16.5">
      <c r="A24" s="21" t="s">
        <v>24</v>
      </c>
      <c r="B24" s="10"/>
      <c r="C24" s="7"/>
      <c r="D24" s="8"/>
      <c r="E24" s="7"/>
      <c r="F24" s="9"/>
      <c r="G24" s="7"/>
      <c r="H24" s="7"/>
      <c r="I24" s="7"/>
      <c r="J24" s="11"/>
      <c r="L24" s="22"/>
    </row>
    <row r="25" spans="1:12" ht="16.5">
      <c r="A25" s="21" t="s">
        <v>25</v>
      </c>
      <c r="B25" s="23"/>
      <c r="C25" s="7"/>
      <c r="D25" s="8"/>
      <c r="E25" s="7"/>
      <c r="F25" s="9"/>
      <c r="G25" s="7"/>
      <c r="H25" s="7"/>
      <c r="I25" s="7"/>
      <c r="J25" s="11"/>
      <c r="L25" s="22"/>
    </row>
    <row r="26" spans="1:12" ht="16.5">
      <c r="A26" s="21" t="s">
        <v>26</v>
      </c>
      <c r="B26" s="23"/>
      <c r="C26" s="7"/>
      <c r="D26" s="8"/>
      <c r="E26" s="7"/>
      <c r="F26" s="9"/>
      <c r="G26" s="7"/>
      <c r="H26" s="7"/>
      <c r="I26" s="7"/>
      <c r="J26" s="11"/>
      <c r="L26" s="22"/>
    </row>
    <row r="27" spans="1:12" ht="16.5">
      <c r="A27" s="21" t="s">
        <v>27</v>
      </c>
      <c r="B27" s="10"/>
      <c r="C27" s="7"/>
      <c r="D27" s="8"/>
      <c r="E27" s="7"/>
      <c r="F27" s="9"/>
      <c r="G27" s="7"/>
      <c r="H27" s="7"/>
      <c r="I27" s="7"/>
      <c r="J27" s="11"/>
      <c r="L27" s="22"/>
    </row>
    <row r="28" spans="1:12" ht="16.5">
      <c r="A28" s="24" t="s">
        <v>28</v>
      </c>
      <c r="B28" s="23"/>
      <c r="C28" s="7"/>
      <c r="D28" s="8"/>
      <c r="E28" s="7"/>
      <c r="F28" s="9"/>
      <c r="G28" s="7"/>
      <c r="H28" s="7"/>
      <c r="I28" s="7"/>
      <c r="J28" s="11"/>
      <c r="L28" s="22"/>
    </row>
    <row r="29" spans="1:12" ht="16.5">
      <c r="A29" s="21" t="s">
        <v>29</v>
      </c>
      <c r="B29" s="10"/>
      <c r="C29" s="7"/>
      <c r="D29" s="8"/>
      <c r="E29" s="7"/>
      <c r="F29" s="9"/>
      <c r="G29" s="7"/>
      <c r="H29" s="7"/>
      <c r="I29" s="7"/>
      <c r="J29" s="11"/>
      <c r="L29" s="22"/>
    </row>
    <row r="30" spans="1:12" ht="30">
      <c r="A30" s="21" t="s">
        <v>30</v>
      </c>
      <c r="B30" s="23"/>
      <c r="C30" s="7"/>
      <c r="D30" s="8"/>
      <c r="E30" s="7"/>
      <c r="F30" s="9"/>
      <c r="G30" s="7"/>
      <c r="H30" s="7"/>
      <c r="I30" s="7"/>
      <c r="J30" s="11"/>
      <c r="L30" s="22"/>
    </row>
    <row r="31" spans="1:12" ht="30">
      <c r="A31" s="21" t="s">
        <v>31</v>
      </c>
      <c r="B31" s="10"/>
      <c r="C31" s="7"/>
      <c r="D31" s="8"/>
      <c r="E31" s="7"/>
      <c r="F31" s="9"/>
      <c r="G31" s="7"/>
      <c r="H31" s="7"/>
      <c r="I31" s="7"/>
      <c r="J31" s="11"/>
      <c r="L31" s="22"/>
    </row>
    <row r="32" spans="1:12" ht="16.5">
      <c r="A32" s="21" t="s">
        <v>32</v>
      </c>
      <c r="B32" s="10"/>
      <c r="C32" s="7"/>
      <c r="D32" s="8"/>
      <c r="E32" s="7"/>
      <c r="F32" s="9"/>
      <c r="G32" s="7"/>
      <c r="H32" s="7"/>
      <c r="I32" s="7"/>
      <c r="J32" s="11"/>
      <c r="L32" s="22"/>
    </row>
    <row r="33" spans="1:12" ht="21.75" customHeight="1">
      <c r="A33" s="21" t="s">
        <v>33</v>
      </c>
      <c r="B33" s="10"/>
      <c r="C33" s="7"/>
      <c r="D33" s="8"/>
      <c r="E33" s="7"/>
      <c r="F33" s="9"/>
      <c r="G33" s="7"/>
      <c r="H33" s="7"/>
      <c r="I33" s="7"/>
      <c r="J33" s="11"/>
      <c r="L33" s="22"/>
    </row>
    <row r="34" spans="1:12" ht="45">
      <c r="A34" s="21" t="s">
        <v>34</v>
      </c>
      <c r="B34" s="23"/>
      <c r="C34" s="7"/>
      <c r="D34" s="8"/>
      <c r="E34" s="7"/>
      <c r="F34" s="9"/>
      <c r="G34" s="7"/>
      <c r="H34" s="7"/>
      <c r="I34" s="7"/>
      <c r="J34" s="11"/>
      <c r="L34" s="22"/>
    </row>
    <row r="35" spans="1:12" ht="16.5">
      <c r="A35" s="21" t="s">
        <v>35</v>
      </c>
      <c r="B35" s="10"/>
      <c r="C35" s="7"/>
      <c r="D35" s="8"/>
      <c r="E35" s="7"/>
      <c r="F35" s="9"/>
      <c r="G35" s="7"/>
      <c r="H35" s="7"/>
      <c r="I35" s="7"/>
      <c r="J35" s="11"/>
      <c r="L35" s="22"/>
    </row>
    <row r="36" spans="1:12" ht="16.5">
      <c r="A36" s="21" t="s">
        <v>36</v>
      </c>
      <c r="B36" s="10"/>
      <c r="C36" s="7"/>
      <c r="D36" s="8"/>
      <c r="E36" s="7"/>
      <c r="F36" s="9"/>
      <c r="G36" s="7"/>
      <c r="H36" s="7"/>
      <c r="I36" s="7"/>
      <c r="J36" s="11"/>
      <c r="L36" s="22"/>
    </row>
    <row r="37" spans="1:12" ht="16.5">
      <c r="A37" s="21" t="s">
        <v>37</v>
      </c>
      <c r="B37" s="10"/>
      <c r="C37" s="7"/>
      <c r="D37" s="8"/>
      <c r="E37" s="7"/>
      <c r="F37" s="9"/>
      <c r="G37" s="7"/>
      <c r="H37" s="7"/>
      <c r="I37" s="7"/>
      <c r="J37" s="11"/>
      <c r="L37" s="22"/>
    </row>
    <row r="38" spans="1:12" ht="16.5">
      <c r="A38" s="21" t="s">
        <v>38</v>
      </c>
      <c r="B38" s="10"/>
      <c r="C38" s="7"/>
      <c r="D38" s="8"/>
      <c r="E38" s="7"/>
      <c r="F38" s="9"/>
      <c r="G38" s="7"/>
      <c r="H38" s="7"/>
      <c r="I38" s="7"/>
      <c r="J38" s="11"/>
      <c r="L38" s="22"/>
    </row>
    <row r="39" spans="1:12" ht="30">
      <c r="A39" s="25" t="s">
        <v>39</v>
      </c>
      <c r="B39" s="17"/>
      <c r="C39" s="18"/>
      <c r="D39" s="26"/>
      <c r="E39" s="18"/>
      <c r="F39" s="19"/>
      <c r="G39" s="18"/>
      <c r="H39" s="18"/>
      <c r="I39" s="18"/>
      <c r="J39" s="20"/>
      <c r="L39" s="22"/>
    </row>
    <row r="40" ht="16.5">
      <c r="H40" s="29"/>
    </row>
    <row r="41" ht="16.5">
      <c r="I41" s="29"/>
    </row>
  </sheetData>
  <sheetProtection/>
  <printOptions horizontalCentered="1"/>
  <pageMargins left="0.1968503937007874" right="0.1968503937007874" top="0.3937007874015748" bottom="0.1968503937007874" header="0" footer="0"/>
  <pageSetup errors="dash" fitToWidth="0" fitToHeight="1" horizontalDpi="600" verticalDpi="600" orientation="portrait" paperSize="9" scale="99" r:id="rId1"/>
  <headerFooter alignWithMargins="0">
    <oddFooter>&amp;C&amp;6&amp;Z&amp;F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B12"/>
  <sheetViews>
    <sheetView zoomScalePageLayoutView="0" workbookViewId="0" topLeftCell="A1">
      <selection activeCell="J2" sqref="J2"/>
    </sheetView>
  </sheetViews>
  <sheetFormatPr defaultColWidth="9.140625" defaultRowHeight="15"/>
  <sheetData>
    <row r="1" spans="1:2" ht="15">
      <c r="A1" t="s">
        <v>54</v>
      </c>
      <c r="B1">
        <v>1</v>
      </c>
    </row>
    <row r="2" spans="1:2" ht="15">
      <c r="A2" t="s">
        <v>55</v>
      </c>
      <c r="B2">
        <v>2</v>
      </c>
    </row>
    <row r="3" spans="1:2" ht="15">
      <c r="A3" t="s">
        <v>56</v>
      </c>
      <c r="B3">
        <v>3</v>
      </c>
    </row>
    <row r="4" spans="1:2" ht="15">
      <c r="A4" t="s">
        <v>57</v>
      </c>
      <c r="B4">
        <v>4</v>
      </c>
    </row>
    <row r="5" spans="1:2" ht="15">
      <c r="A5" t="s">
        <v>58</v>
      </c>
      <c r="B5">
        <v>5</v>
      </c>
    </row>
    <row r="6" spans="1:2" ht="15">
      <c r="A6" t="s">
        <v>59</v>
      </c>
      <c r="B6">
        <v>6</v>
      </c>
    </row>
    <row r="7" spans="1:2" ht="15">
      <c r="A7" t="s">
        <v>60</v>
      </c>
      <c r="B7">
        <v>7</v>
      </c>
    </row>
    <row r="8" spans="1:2" ht="15">
      <c r="A8" t="s">
        <v>61</v>
      </c>
      <c r="B8">
        <v>8</v>
      </c>
    </row>
    <row r="9" spans="1:2" ht="15">
      <c r="A9" t="s">
        <v>62</v>
      </c>
      <c r="B9">
        <v>9</v>
      </c>
    </row>
    <row r="10" spans="1:2" ht="15">
      <c r="A10" t="s">
        <v>63</v>
      </c>
      <c r="B10">
        <v>10</v>
      </c>
    </row>
    <row r="11" spans="1:2" ht="15">
      <c r="A11" t="s">
        <v>64</v>
      </c>
      <c r="B11">
        <v>11</v>
      </c>
    </row>
    <row r="12" spans="1:2" ht="15">
      <c r="A12" t="s">
        <v>65</v>
      </c>
      <c r="B12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Убыкин А.И.</dc:creator>
  <cp:keywords/>
  <dc:description/>
  <cp:lastModifiedBy>Мария Владимировна Базылева</cp:lastModifiedBy>
  <cp:lastPrinted>2019-05-14T11:51:58Z</cp:lastPrinted>
  <dcterms:created xsi:type="dcterms:W3CDTF">2017-09-29T07:43:37Z</dcterms:created>
  <dcterms:modified xsi:type="dcterms:W3CDTF">2023-10-09T15:12:48Z</dcterms:modified>
  <cp:category/>
  <cp:version/>
  <cp:contentType/>
  <cp:contentStatus/>
</cp:coreProperties>
</file>