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10" windowWidth="20610" windowHeight="10425" activeTab="3"/>
  </bookViews>
  <sheets>
    <sheet name="ВРАЧИ" sheetId="1" r:id="rId1"/>
    <sheet name="СМП" sheetId="2" r:id="rId2"/>
    <sheet name="ММП" sheetId="3" r:id="rId3"/>
    <sheet name="Соц.раб" sheetId="4" r:id="rId4"/>
    <sheet name="Пед.раб" sheetId="5" r:id="rId5"/>
    <sheet name="спис" sheetId="6" state="hidden" r:id="rId6"/>
    <sheet name="месяцы" sheetId="7" state="hidden" r:id="rId7"/>
  </sheets>
  <externalReferences>
    <externalReference r:id="rId10"/>
  </externalReferences>
  <definedNames>
    <definedName name="_xlfn.IFERROR" hidden="1">#NAME?</definedName>
    <definedName name="month" localSheetId="0">'ВРАЧИ'!$J$1</definedName>
    <definedName name="month" localSheetId="2">'ММП'!$J$1</definedName>
    <definedName name="month" localSheetId="4">'Пед.раб'!$J$1</definedName>
    <definedName name="month" localSheetId="1">'СМП'!$J$1</definedName>
    <definedName name="month" localSheetId="3">'Соц.раб'!$J$1</definedName>
    <definedName name="spisok">'[1]спис'!$A$2:$A$40</definedName>
    <definedName name="year" localSheetId="0">'ВРАЧИ'!$J$2</definedName>
    <definedName name="year" localSheetId="2">'ММП'!$J$2</definedName>
    <definedName name="year" localSheetId="4">'Пед.раб'!$J$2</definedName>
    <definedName name="year" localSheetId="1">'СМП'!$J$2</definedName>
    <definedName name="year" localSheetId="3">'Соц.раб'!$J$2</definedName>
    <definedName name="_xlnm.Print_Area" localSheetId="0">'ВРАЧИ'!$A$1:$J$44</definedName>
    <definedName name="_xlnm.Print_Area" localSheetId="2">'ММП'!$A$1:$J$44</definedName>
    <definedName name="_xlnm.Print_Area" localSheetId="4">'Пед.раб'!$A$1:$J$33</definedName>
    <definedName name="_xlnm.Print_Area" localSheetId="1">'СМП'!$A$1:$J$44</definedName>
    <definedName name="_xlnm.Print_Area" localSheetId="3">'Соц.раб'!$A$1:$J$44</definedName>
  </definedNames>
  <calcPr fullCalcOnLoad="1"/>
</workbook>
</file>

<file path=xl/sharedStrings.xml><?xml version="1.0" encoding="utf-8"?>
<sst xmlns="http://schemas.openxmlformats.org/spreadsheetml/2006/main" count="300" uniqueCount="89">
  <si>
    <t>Соотношение с прогнозируемым размером среднемесячной заработной платы</t>
  </si>
  <si>
    <t>Фонд оплаты труда нарастающим итогом с начала года, тыс. руб.</t>
  </si>
  <si>
    <t>ЛОГБУ "Будогощский ПНИ"</t>
  </si>
  <si>
    <t>ЛОГБУ "Вознесенский ДИ"</t>
  </si>
  <si>
    <t>ЛОГБУ "Волосовский ПНИ"</t>
  </si>
  <si>
    <t>НАИМЕНОВАНИЕ УЧРЕЖДЕНИЯ</t>
  </si>
  <si>
    <t>ЛОГБУ "Волховский ПНИ"</t>
  </si>
  <si>
    <t>ЛОГБУ "Всеволожский ДИ"</t>
  </si>
  <si>
    <t>ЛОГБУ "Гатчинский ПНИ"</t>
  </si>
  <si>
    <t>ЛОГБУ "Каменногорский ДИ"</t>
  </si>
  <si>
    <t>ЛОГБУ "Кингисеппский ДИ"</t>
  </si>
  <si>
    <t>ЛОГБУ "Кингисеппский ПНИ"</t>
  </si>
  <si>
    <t>ЛОГБУ "Кировский ПНИ"</t>
  </si>
  <si>
    <t>ЛОГБУ "Лодейнопольский специальный ДИ"</t>
  </si>
  <si>
    <t>ЛОГБУ "Лужский ПНИ"</t>
  </si>
  <si>
    <t>ЛОГБУ "Сланцевский ДИ"</t>
  </si>
  <si>
    <t>ЛОГБУ "Сясьстройский ПНИ"</t>
  </si>
  <si>
    <t>ЛОГБУ "Тихвинский ДИ"</t>
  </si>
  <si>
    <t>ЛОГБУ "ГЦ"</t>
  </si>
  <si>
    <t>ЛОГАУ "Бокситогорский КЦСОН"</t>
  </si>
  <si>
    <t>ЛОГБУ "Волосовский комплексный центр социального обслуживания населения "Берегиня"</t>
  </si>
  <si>
    <t>ЛОГБУ "Волховский КЦСОН "Береника"</t>
  </si>
  <si>
    <t>ЛОГАУ "Всеволожский КЦСОН"</t>
  </si>
  <si>
    <t>ЛОГБУ "Выборгский КЦСОН "Добро пожаловать!"</t>
  </si>
  <si>
    <t>ЛОГБУ "Выборгский КЦСОН"</t>
  </si>
  <si>
    <t>ЛОГБУ "Гатчинский КЦСОН "Дарина"</t>
  </si>
  <si>
    <t>ЛОГБУ "Кингисеппский СРЦ"</t>
  </si>
  <si>
    <t>ЛОГАУ "Кингисеппский ЦСО"</t>
  </si>
  <si>
    <t>ЛОГБУ "Киришский КЦСОН"</t>
  </si>
  <si>
    <t xml:space="preserve">ЛОГАУ "Кировский КЦСОН" </t>
  </si>
  <si>
    <t>ЛОГБУ "Лодейнопольский ЦСОН "Возрождение"</t>
  </si>
  <si>
    <t>ЛОГБУ "Ломоносовский
 КЦСОН "Надежда""</t>
  </si>
  <si>
    <t>ЛОГАУ "Лужский КЦСОН"</t>
  </si>
  <si>
    <t>ЛОГБУ СРЦН "Семья" Подпорожский</t>
  </si>
  <si>
    <t>ЛОГБУ  "Приозерский комплексный центр социального обслуживания населения"</t>
  </si>
  <si>
    <t>ЛОГБУ «Сланцевский ЦСОН «Мечта»</t>
  </si>
  <si>
    <t>ЛОГБУ "Сланцевский ЦСО "Надежда"</t>
  </si>
  <si>
    <t xml:space="preserve">ЛОГАУ КЦСОН  Сосновый Бор </t>
  </si>
  <si>
    <t>ЛОГБУ "Тихвинский КЦСОН"</t>
  </si>
  <si>
    <t>ЛОГБУ "Тосненский СРЦН "Дельфиненок"</t>
  </si>
  <si>
    <t>Оперативная информация о среднемесячной заработной плате Врач</t>
  </si>
  <si>
    <t>Среднесписочная численность по категории работников за отчетный месяц, чел.</t>
  </si>
  <si>
    <t>Среднесписочная численность по категории работников, чел. с начала года</t>
  </si>
  <si>
    <t>Фонд оплаты труда за отчетный месяц, тыс. руб. Всего</t>
  </si>
  <si>
    <t>в т.ч. приносящей доход</t>
  </si>
  <si>
    <t>в т.ч. приносящий доход</t>
  </si>
  <si>
    <t>ВСЕГО ГУ</t>
  </si>
  <si>
    <t xml:space="preserve">ВСЕГО </t>
  </si>
  <si>
    <t>ИТОГО</t>
  </si>
  <si>
    <t>Оперативная информация о среднемесячной заработной плате Средний медицинский персонал</t>
  </si>
  <si>
    <t>Оперативная информация о среднемесячной заработной плате Младший медицинский персонал</t>
  </si>
  <si>
    <t>Оперативная информация о среднемесячной заработной плате Социальные работники</t>
  </si>
  <si>
    <t>ВСЕГО отчет в МИНТРУД</t>
  </si>
  <si>
    <t>Оперативная информация о среднемесячной заработной плате Педагоги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</si>
  <si>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</si>
  <si>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</si>
  <si>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</si>
  <si>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</si>
  <si>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</si>
  <si>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</si>
  <si>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</si>
  <si>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</si>
  <si>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</si>
  <si>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</si>
  <si>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</si>
  <si>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</si>
  <si>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ЛОГБУ "ЛО МРЦ"</t>
  </si>
  <si>
    <t>ЛОГБУ "Сланцевский ДИВВиТ"</t>
  </si>
  <si>
    <t>ЛОГБУ "ГЦ ЛО"</t>
  </si>
  <si>
    <t>ЛОГБУ "Волосовский КЦСОН "Берегиня"</t>
  </si>
  <si>
    <t>ЛОГБУ "Гатчинский Центр "Дарина"</t>
  </si>
  <si>
    <t>ЛОГБУ "Ломоносовский КЦСОН "Надежда"</t>
  </si>
  <si>
    <t xml:space="preserve">ЛОГБУ "Подпорожский СРЦН "Семья" </t>
  </si>
  <si>
    <t>ЛОГБУ  "Приозерский КЦСОН"</t>
  </si>
  <si>
    <t>ЛОГБУ "Сланцевский СРЦН "Мечта"</t>
  </si>
  <si>
    <t>ЛОГАУ "Сосновоборский МРЦ"</t>
  </si>
  <si>
    <t>СОЦ. РАБОТНИКИ КОМИТЕТА ПО ЗДРАВООХРАНЕНИЮ</t>
  </si>
  <si>
    <t>СОЦ. РАБОТНИКИ КОМИТЕТА ОБРАЗОВАНИЯ</t>
  </si>
  <si>
    <t>ГБУ ЛО "Анисимовский РЦ"</t>
  </si>
  <si>
    <t>ГБУ ЛО "Выборгский РЦ"</t>
  </si>
  <si>
    <t>ГБУ ЛО "Ивангородский центр для детей с ОВЗ"</t>
  </si>
  <si>
    <t>ГБУ ЛО "Каложицкий РЦ"</t>
  </si>
  <si>
    <t>ГБУ ЛО "Кингисеппский РЦ"</t>
  </si>
  <si>
    <t>ГБУ ЛО "Никольский РЦ"</t>
  </si>
  <si>
    <t>ГБУ ЛО "Свирьстройский РЦ"</t>
  </si>
  <si>
    <t>ГБУ ЛО "Сиверский РЦ"</t>
  </si>
  <si>
    <t>ГБУ ЛО "Тихвинский РЦ"</t>
  </si>
  <si>
    <t>ГБУ ЛО "Толмачевский РЦ"</t>
  </si>
  <si>
    <t>ПЕД. РАБОТНИКИ КОМИТЕТА ПО ЗДРАВООХРАНЕНИЮ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</si>
</sst>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#,##0.0_ ;\-#,##0.0\ "/>
    <numFmt numFmtId="174" formatCode="0.0"/>
    <numFmt numFmtId="175" formatCode="#,##0.0"/>
    <numFmt numFmtId="176" formatCode="#,##0.00_ ;\-#,##0.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3"/>
      <color indexed="9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0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5" fillId="25" borderId="0" applyNumberFormat="0" applyBorder="0" applyAlignment="0" applyProtection="0"/>
    <xf numFmtId="0" fontId="32" fillId="26" borderId="0" applyNumberFormat="0" applyBorder="0" applyAlignment="0" applyProtection="0"/>
    <xf numFmtId="0" fontId="5" fillId="17" borderId="0" applyNumberFormat="0" applyBorder="0" applyAlignment="0" applyProtection="0"/>
    <xf numFmtId="0" fontId="32" fillId="27" borderId="0" applyNumberFormat="0" applyBorder="0" applyAlignment="0" applyProtection="0"/>
    <xf numFmtId="0" fontId="5" fillId="19" borderId="0" applyNumberFormat="0" applyBorder="0" applyAlignment="0" applyProtection="0"/>
    <xf numFmtId="0" fontId="32" fillId="28" borderId="0" applyNumberFormat="0" applyBorder="0" applyAlignment="0" applyProtection="0"/>
    <xf numFmtId="0" fontId="5" fillId="29" borderId="0" applyNumberFormat="0" applyBorder="0" applyAlignment="0" applyProtection="0"/>
    <xf numFmtId="0" fontId="32" fillId="30" borderId="0" applyNumberFormat="0" applyBorder="0" applyAlignment="0" applyProtection="0"/>
    <xf numFmtId="0" fontId="5" fillId="31" borderId="0" applyNumberFormat="0" applyBorder="0" applyAlignment="0" applyProtection="0"/>
    <xf numFmtId="0" fontId="32" fillId="32" borderId="0" applyNumberFormat="0" applyBorder="0" applyAlignment="0" applyProtection="0"/>
    <xf numFmtId="0" fontId="5" fillId="33" borderId="0" applyNumberFormat="0" applyBorder="0" applyAlignment="0" applyProtection="0"/>
    <xf numFmtId="171" fontId="24" fillId="0" borderId="0">
      <alignment/>
      <protection/>
    </xf>
    <xf numFmtId="169" fontId="24" fillId="0" borderId="0">
      <alignment/>
      <protection/>
    </xf>
    <xf numFmtId="170" fontId="24" fillId="0" borderId="0">
      <alignment/>
      <protection/>
    </xf>
    <xf numFmtId="168" fontId="24" fillId="0" borderId="0">
      <alignment/>
      <protection/>
    </xf>
    <xf numFmtId="0" fontId="24" fillId="0" borderId="0">
      <alignment/>
      <protection/>
    </xf>
    <xf numFmtId="9" fontId="24" fillId="0" borderId="0">
      <alignment/>
      <protection/>
    </xf>
    <xf numFmtId="0" fontId="32" fillId="34" borderId="0" applyNumberFormat="0" applyBorder="0" applyAlignment="0" applyProtection="0"/>
    <xf numFmtId="0" fontId="5" fillId="35" borderId="0" applyNumberFormat="0" applyBorder="0" applyAlignment="0" applyProtection="0"/>
    <xf numFmtId="0" fontId="32" fillId="36" borderId="0" applyNumberFormat="0" applyBorder="0" applyAlignment="0" applyProtection="0"/>
    <xf numFmtId="0" fontId="5" fillId="37" borderId="0" applyNumberFormat="0" applyBorder="0" applyAlignment="0" applyProtection="0"/>
    <xf numFmtId="0" fontId="32" fillId="38" borderId="0" applyNumberFormat="0" applyBorder="0" applyAlignment="0" applyProtection="0"/>
    <xf numFmtId="0" fontId="5" fillId="39" borderId="0" applyNumberFormat="0" applyBorder="0" applyAlignment="0" applyProtection="0"/>
    <xf numFmtId="0" fontId="32" fillId="40" borderId="0" applyNumberFormat="0" applyBorder="0" applyAlignment="0" applyProtection="0"/>
    <xf numFmtId="0" fontId="5" fillId="29" borderId="0" applyNumberFormat="0" applyBorder="0" applyAlignment="0" applyProtection="0"/>
    <xf numFmtId="0" fontId="32" fillId="41" borderId="0" applyNumberFormat="0" applyBorder="0" applyAlignment="0" applyProtection="0"/>
    <xf numFmtId="0" fontId="5" fillId="31" borderId="0" applyNumberFormat="0" applyBorder="0" applyAlignment="0" applyProtection="0"/>
    <xf numFmtId="0" fontId="32" fillId="42" borderId="0" applyNumberFormat="0" applyBorder="0" applyAlignment="0" applyProtection="0"/>
    <xf numFmtId="0" fontId="5" fillId="43" borderId="0" applyNumberFormat="0" applyBorder="0" applyAlignment="0" applyProtection="0"/>
    <xf numFmtId="0" fontId="33" fillId="44" borderId="1" applyNumberFormat="0" applyAlignment="0" applyProtection="0"/>
    <xf numFmtId="0" fontId="6" fillId="13" borderId="2" applyNumberFormat="0" applyAlignment="0" applyProtection="0"/>
    <xf numFmtId="0" fontId="34" fillId="45" borderId="3" applyNumberFormat="0" applyAlignment="0" applyProtection="0"/>
    <xf numFmtId="0" fontId="7" fillId="46" borderId="4" applyNumberFormat="0" applyAlignment="0" applyProtection="0"/>
    <xf numFmtId="0" fontId="35" fillId="45" borderId="1" applyNumberFormat="0" applyAlignment="0" applyProtection="0"/>
    <xf numFmtId="0" fontId="8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9" fillId="0" borderId="6" applyNumberFormat="0" applyFill="0" applyAlignment="0" applyProtection="0"/>
    <xf numFmtId="0" fontId="37" fillId="0" borderId="7" applyNumberFormat="0" applyFill="0" applyAlignment="0" applyProtection="0"/>
    <xf numFmtId="0" fontId="10" fillId="0" borderId="8" applyNumberFormat="0" applyFill="0" applyAlignment="0" applyProtection="0"/>
    <xf numFmtId="0" fontId="38" fillId="0" borderId="9" applyNumberFormat="0" applyFill="0" applyAlignment="0" applyProtection="0"/>
    <xf numFmtId="0" fontId="11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2" fillId="0" borderId="12" applyNumberFormat="0" applyFill="0" applyAlignment="0" applyProtection="0"/>
    <xf numFmtId="0" fontId="40" fillId="47" borderId="13" applyNumberFormat="0" applyAlignment="0" applyProtection="0"/>
    <xf numFmtId="0" fontId="13" fillId="48" borderId="14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5" fillId="50" borderId="0" applyNumberFormat="0" applyBorder="0" applyAlignment="0" applyProtection="0"/>
    <xf numFmtId="0" fontId="4" fillId="0" borderId="0">
      <alignment/>
      <protection/>
    </xf>
    <xf numFmtId="0" fontId="4" fillId="0" borderId="0" applyBorder="0">
      <alignment/>
      <protection/>
    </xf>
    <xf numFmtId="0" fontId="24" fillId="0" borderId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3" fillId="51" borderId="0" applyNumberFormat="0" applyBorder="0" applyAlignment="0" applyProtection="0"/>
    <xf numFmtId="0" fontId="16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4" fillId="53" borderId="16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5" fillId="0" borderId="17" applyNumberFormat="0" applyFill="0" applyAlignment="0" applyProtection="0"/>
    <xf numFmtId="0" fontId="18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7" fillId="54" borderId="0" applyNumberFormat="0" applyBorder="0" applyAlignment="0" applyProtection="0"/>
    <xf numFmtId="0" fontId="20" fillId="7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21" fillId="0" borderId="19" xfId="93" applyNumberFormat="1" applyFont="1" applyFill="1" applyBorder="1" applyAlignment="1">
      <alignment horizontal="left" vertical="center" wrapText="1"/>
      <protection/>
    </xf>
    <xf numFmtId="2" fontId="21" fillId="0" borderId="19" xfId="93" applyNumberFormat="1" applyFont="1" applyFill="1" applyBorder="1" applyAlignment="1">
      <alignment horizontal="center" vertical="center" wrapText="1"/>
      <protection/>
    </xf>
    <xf numFmtId="0" fontId="21" fillId="0" borderId="19" xfId="93" applyNumberFormat="1" applyFont="1" applyFill="1" applyBorder="1" applyAlignment="1">
      <alignment horizontal="center" vertical="center" wrapText="1"/>
      <protection/>
    </xf>
    <xf numFmtId="0" fontId="22" fillId="0" borderId="0" xfId="93" applyNumberFormat="1" applyFont="1" applyFill="1">
      <alignment/>
      <protection/>
    </xf>
    <xf numFmtId="0" fontId="2" fillId="0" borderId="19" xfId="93" applyFont="1" applyFill="1" applyBorder="1" applyAlignment="1">
      <alignment horizontal="left" vertical="center" wrapText="1"/>
      <protection/>
    </xf>
    <xf numFmtId="4" fontId="22" fillId="0" borderId="20" xfId="93" applyNumberFormat="1" applyFont="1" applyFill="1" applyBorder="1" applyAlignment="1">
      <alignment horizontal="center" vertical="center"/>
      <protection/>
    </xf>
    <xf numFmtId="4" fontId="22" fillId="0" borderId="19" xfId="114" applyNumberFormat="1" applyFont="1" applyFill="1" applyBorder="1" applyAlignment="1">
      <alignment horizontal="center" vertical="center"/>
    </xf>
    <xf numFmtId="172" fontId="22" fillId="0" borderId="19" xfId="114" applyNumberFormat="1" applyFont="1" applyFill="1" applyBorder="1" applyAlignment="1">
      <alignment horizontal="center" vertical="center"/>
    </xf>
    <xf numFmtId="4" fontId="22" fillId="0" borderId="19" xfId="107" applyNumberFormat="1" applyFont="1" applyFill="1" applyBorder="1" applyAlignment="1">
      <alignment horizontal="center" vertical="center"/>
    </xf>
    <xf numFmtId="4" fontId="22" fillId="0" borderId="19" xfId="93" applyNumberFormat="1" applyFont="1" applyFill="1" applyBorder="1" applyAlignment="1">
      <alignment horizontal="center" vertical="center"/>
      <protection/>
    </xf>
    <xf numFmtId="4" fontId="22" fillId="0" borderId="19" xfId="93" applyNumberFormat="1" applyFont="1" applyFill="1" applyBorder="1" applyAlignment="1">
      <alignment horizontal="center"/>
      <protection/>
    </xf>
    <xf numFmtId="0" fontId="2" fillId="0" borderId="0" xfId="93" applyNumberFormat="1" applyFont="1" applyFill="1">
      <alignment/>
      <protection/>
    </xf>
    <xf numFmtId="0" fontId="2" fillId="0" borderId="19" xfId="93" applyFont="1" applyFill="1" applyBorder="1" applyAlignment="1">
      <alignment horizontal="left" vertical="center" wrapText="1" shrinkToFit="1"/>
      <protection/>
    </xf>
    <xf numFmtId="4" fontId="22" fillId="0" borderId="19" xfId="93" applyNumberFormat="1" applyFont="1" applyFill="1" applyBorder="1" applyAlignment="1">
      <alignment horizontal="center" vertical="center" wrapText="1" shrinkToFit="1"/>
      <protection/>
    </xf>
    <xf numFmtId="0" fontId="23" fillId="0" borderId="0" xfId="93" applyNumberFormat="1" applyFont="1" applyFill="1">
      <alignment/>
      <protection/>
    </xf>
    <xf numFmtId="0" fontId="2" fillId="0" borderId="21" xfId="93" applyFont="1" applyFill="1" applyBorder="1" applyAlignment="1">
      <alignment horizontal="left" vertical="center" wrapText="1"/>
      <protection/>
    </xf>
    <xf numFmtId="4" fontId="22" fillId="0" borderId="21" xfId="93" applyNumberFormat="1" applyFont="1" applyFill="1" applyBorder="1" applyAlignment="1">
      <alignment horizontal="center" vertical="center"/>
      <protection/>
    </xf>
    <xf numFmtId="4" fontId="22" fillId="0" borderId="21" xfId="114" applyNumberFormat="1" applyFont="1" applyFill="1" applyBorder="1" applyAlignment="1">
      <alignment horizontal="center" vertical="center"/>
    </xf>
    <xf numFmtId="4" fontId="22" fillId="0" borderId="21" xfId="107" applyNumberFormat="1" applyFont="1" applyFill="1" applyBorder="1" applyAlignment="1">
      <alignment horizontal="center" vertical="center"/>
    </xf>
    <xf numFmtId="4" fontId="22" fillId="0" borderId="21" xfId="93" applyNumberFormat="1" applyFont="1" applyFill="1" applyBorder="1" applyAlignment="1">
      <alignment horizontal="center"/>
      <protection/>
    </xf>
    <xf numFmtId="0" fontId="21" fillId="0" borderId="19" xfId="94" applyFont="1" applyFill="1" applyBorder="1" applyAlignment="1">
      <alignment horizontal="left" wrapText="1"/>
      <protection/>
    </xf>
    <xf numFmtId="4" fontId="22" fillId="0" borderId="0" xfId="93" applyNumberFormat="1" applyFont="1" applyFill="1">
      <alignment/>
      <protection/>
    </xf>
    <xf numFmtId="4" fontId="22" fillId="0" borderId="19" xfId="94" applyNumberFormat="1" applyFont="1" applyFill="1" applyBorder="1" applyAlignment="1">
      <alignment horizontal="center" wrapText="1"/>
      <protection/>
    </xf>
    <xf numFmtId="0" fontId="22" fillId="0" borderId="0" xfId="93" applyNumberFormat="1" applyFont="1" applyFill="1" applyAlignment="1">
      <alignment horizontal="left" vertical="center" wrapText="1"/>
      <protection/>
    </xf>
    <xf numFmtId="0" fontId="21" fillId="0" borderId="21" xfId="94" applyFont="1" applyFill="1" applyBorder="1" applyAlignment="1">
      <alignment horizontal="left" wrapText="1"/>
      <protection/>
    </xf>
    <xf numFmtId="172" fontId="22" fillId="0" borderId="21" xfId="114" applyNumberFormat="1" applyFont="1" applyFill="1" applyBorder="1" applyAlignment="1">
      <alignment horizontal="center" vertical="center"/>
    </xf>
    <xf numFmtId="0" fontId="22" fillId="0" borderId="0" xfId="93" applyNumberFormat="1" applyFont="1" applyFill="1" applyAlignment="1">
      <alignment horizontal="center" vertical="center" wrapText="1"/>
      <protection/>
    </xf>
    <xf numFmtId="0" fontId="22" fillId="0" borderId="0" xfId="93" applyNumberFormat="1" applyFont="1" applyFill="1" applyAlignment="1">
      <alignment horizontal="center" vertical="center"/>
      <protection/>
    </xf>
    <xf numFmtId="2" fontId="22" fillId="0" borderId="0" xfId="93" applyNumberFormat="1" applyFont="1" applyFill="1" applyAlignment="1">
      <alignment horizontal="center" vertical="center"/>
      <protection/>
    </xf>
    <xf numFmtId="4" fontId="22" fillId="0" borderId="0" xfId="93" applyNumberFormat="1" applyFont="1" applyFill="1" applyAlignment="1">
      <alignment horizontal="center" vertical="center"/>
      <protection/>
    </xf>
    <xf numFmtId="2" fontId="21" fillId="0" borderId="19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174" fontId="21" fillId="0" borderId="19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left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0" fontId="48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2" fontId="3" fillId="0" borderId="0" xfId="114" applyNumberFormat="1" applyFont="1" applyFill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" fontId="22" fillId="0" borderId="0" xfId="0" applyNumberFormat="1" applyFont="1" applyFill="1" applyBorder="1" applyAlignment="1">
      <alignment horizontal="center" wrapText="1"/>
    </xf>
    <xf numFmtId="4" fontId="2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0" fontId="23" fillId="0" borderId="0" xfId="0" applyNumberFormat="1" applyFont="1" applyFill="1" applyAlignment="1">
      <alignment wrapText="1"/>
    </xf>
    <xf numFmtId="4" fontId="49" fillId="0" borderId="0" xfId="114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Alignment="1">
      <alignment wrapText="1"/>
    </xf>
    <xf numFmtId="4" fontId="49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center" vertical="center" wrapText="1"/>
    </xf>
    <xf numFmtId="4" fontId="22" fillId="0" borderId="0" xfId="0" applyNumberFormat="1" applyFont="1" applyFill="1" applyAlignment="1">
      <alignment horizontal="center" vertical="center" wrapText="1"/>
    </xf>
    <xf numFmtId="174" fontId="22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horizontal="center" wrapText="1"/>
    </xf>
    <xf numFmtId="2" fontId="22" fillId="0" borderId="0" xfId="0" applyNumberFormat="1" applyFont="1" applyFill="1" applyAlignment="1">
      <alignment horizontal="center" vertical="center" wrapText="1"/>
    </xf>
    <xf numFmtId="175" fontId="22" fillId="0" borderId="0" xfId="0" applyNumberFormat="1" applyFont="1" applyFill="1" applyAlignment="1">
      <alignment horizontal="center" vertical="center" wrapText="1"/>
    </xf>
    <xf numFmtId="4" fontId="27" fillId="0" borderId="0" xfId="0" applyNumberFormat="1" applyFont="1" applyFill="1" applyAlignment="1">
      <alignment wrapText="1"/>
    </xf>
    <xf numFmtId="0" fontId="27" fillId="0" borderId="0" xfId="0" applyNumberFormat="1" applyFont="1" applyFill="1" applyAlignment="1">
      <alignment wrapText="1"/>
    </xf>
    <xf numFmtId="4" fontId="22" fillId="0" borderId="0" xfId="0" applyNumberFormat="1" applyFont="1" applyFill="1" applyBorder="1" applyAlignment="1">
      <alignment horizontal="center" vertical="center" wrapText="1"/>
    </xf>
    <xf numFmtId="174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4" fontId="49" fillId="55" borderId="0" xfId="114" applyNumberFormat="1" applyFont="1" applyFill="1" applyBorder="1" applyAlignment="1">
      <alignment horizontal="center" vertical="center" wrapText="1"/>
    </xf>
    <xf numFmtId="0" fontId="50" fillId="55" borderId="0" xfId="0" applyNumberFormat="1" applyFont="1" applyFill="1" applyAlignment="1">
      <alignment wrapText="1"/>
    </xf>
    <xf numFmtId="0" fontId="27" fillId="12" borderId="19" xfId="0" applyNumberFormat="1" applyFont="1" applyFill="1" applyBorder="1" applyAlignment="1">
      <alignment horizontal="center" vertical="center" wrapText="1"/>
    </xf>
    <xf numFmtId="0" fontId="27" fillId="55" borderId="0" xfId="0" applyNumberFormat="1" applyFont="1" applyFill="1" applyBorder="1" applyAlignment="1">
      <alignment horizontal="center" wrapText="1"/>
    </xf>
    <xf numFmtId="0" fontId="22" fillId="55" borderId="0" xfId="0" applyNumberFormat="1" applyFont="1" applyFill="1" applyAlignment="1">
      <alignment horizontal="center" wrapText="1"/>
    </xf>
    <xf numFmtId="0" fontId="27" fillId="56" borderId="23" xfId="0" applyNumberFormat="1" applyFont="1" applyFill="1" applyBorder="1" applyAlignment="1">
      <alignment horizontal="center" vertical="center" wrapText="1"/>
    </xf>
    <xf numFmtId="4" fontId="27" fillId="55" borderId="0" xfId="0" applyNumberFormat="1" applyFont="1" applyFill="1" applyBorder="1" applyAlignment="1">
      <alignment horizontal="center" vertical="center" wrapText="1"/>
    </xf>
    <xf numFmtId="4" fontId="49" fillId="0" borderId="0" xfId="0" applyNumberFormat="1" applyFont="1" applyFill="1" applyBorder="1" applyAlignment="1">
      <alignment horizont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 shrinkToFit="1"/>
    </xf>
    <xf numFmtId="0" fontId="21" fillId="0" borderId="19" xfId="93" applyFont="1" applyFill="1" applyBorder="1" applyAlignment="1">
      <alignment horizontal="left" vertical="center" wrapText="1"/>
      <protection/>
    </xf>
    <xf numFmtId="0" fontId="21" fillId="0" borderId="21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1" fillId="0" borderId="19" xfId="94" applyFont="1" applyFill="1" applyBorder="1" applyAlignment="1">
      <alignment horizontal="left" vertical="center" wrapText="1"/>
      <protection/>
    </xf>
    <xf numFmtId="0" fontId="21" fillId="0" borderId="0" xfId="0" applyNumberFormat="1" applyFont="1" applyFill="1" applyAlignment="1">
      <alignment horizontal="left" vertical="center" wrapText="1"/>
    </xf>
    <xf numFmtId="0" fontId="21" fillId="0" borderId="21" xfId="94" applyFont="1" applyFill="1" applyBorder="1" applyAlignment="1">
      <alignment horizontal="left" vertical="center" wrapText="1"/>
      <protection/>
    </xf>
    <xf numFmtId="0" fontId="23" fillId="0" borderId="19" xfId="0" applyNumberFormat="1" applyFont="1" applyFill="1" applyBorder="1" applyAlignment="1">
      <alignment horizontal="left" vertical="center" wrapText="1"/>
    </xf>
    <xf numFmtId="4" fontId="21" fillId="0" borderId="20" xfId="0" applyNumberFormat="1" applyFont="1" applyFill="1" applyBorder="1" applyAlignment="1">
      <alignment horizontal="center" vertical="center" wrapText="1"/>
    </xf>
    <xf numFmtId="4" fontId="21" fillId="0" borderId="19" xfId="114" applyNumberFormat="1" applyFont="1" applyFill="1" applyBorder="1" applyAlignment="1">
      <alignment horizontal="center" vertical="center" wrapText="1"/>
    </xf>
    <xf numFmtId="4" fontId="21" fillId="0" borderId="19" xfId="114" applyNumberFormat="1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 wrapText="1"/>
    </xf>
    <xf numFmtId="4" fontId="21" fillId="0" borderId="19" xfId="0" applyNumberFormat="1" applyFont="1" applyFill="1" applyBorder="1" applyAlignment="1">
      <alignment horizontal="center" vertical="center" wrapText="1" shrinkToFit="1"/>
    </xf>
    <xf numFmtId="4" fontId="21" fillId="0" borderId="21" xfId="0" applyNumberFormat="1" applyFont="1" applyFill="1" applyBorder="1" applyAlignment="1">
      <alignment horizontal="center" vertical="center" wrapText="1"/>
    </xf>
    <xf numFmtId="4" fontId="21" fillId="0" borderId="21" xfId="114" applyNumberFormat="1" applyFont="1" applyFill="1" applyBorder="1" applyAlignment="1">
      <alignment horizontal="center" vertical="center" wrapText="1"/>
    </xf>
    <xf numFmtId="4" fontId="21" fillId="0" borderId="19" xfId="94" applyNumberFormat="1" applyFont="1" applyFill="1" applyBorder="1" applyAlignment="1">
      <alignment horizontal="center" vertical="center" wrapText="1"/>
      <protection/>
    </xf>
    <xf numFmtId="4" fontId="21" fillId="0" borderId="19" xfId="0" applyNumberFormat="1" applyFont="1" applyFill="1" applyBorder="1" applyAlignment="1">
      <alignment horizontal="center" wrapText="1"/>
    </xf>
    <xf numFmtId="4" fontId="21" fillId="0" borderId="21" xfId="0" applyNumberFormat="1" applyFont="1" applyFill="1" applyBorder="1" applyAlignment="1">
      <alignment horizontal="center" wrapText="1"/>
    </xf>
    <xf numFmtId="4" fontId="28" fillId="0" borderId="19" xfId="114" applyNumberFormat="1" applyFont="1" applyFill="1" applyBorder="1" applyAlignment="1">
      <alignment horizontal="center" vertical="center" wrapText="1"/>
    </xf>
    <xf numFmtId="4" fontId="21" fillId="0" borderId="19" xfId="94" applyNumberFormat="1" applyFont="1" applyFill="1" applyBorder="1" applyAlignment="1">
      <alignment horizontal="center" wrapText="1"/>
      <protection/>
    </xf>
    <xf numFmtId="4" fontId="21" fillId="0" borderId="19" xfId="107" applyNumberFormat="1" applyFont="1" applyFill="1" applyBorder="1" applyAlignment="1">
      <alignment horizontal="center" vertical="center"/>
    </xf>
    <xf numFmtId="4" fontId="21" fillId="0" borderId="21" xfId="114" applyNumberFormat="1" applyFont="1" applyFill="1" applyBorder="1" applyAlignment="1">
      <alignment horizontal="center" vertical="center"/>
    </xf>
    <xf numFmtId="4" fontId="28" fillId="0" borderId="19" xfId="107" applyNumberFormat="1" applyFont="1" applyFill="1" applyBorder="1" applyAlignment="1">
      <alignment horizontal="center" vertical="center" wrapText="1"/>
    </xf>
    <xf numFmtId="4" fontId="23" fillId="0" borderId="19" xfId="114" applyNumberFormat="1" applyFont="1" applyFill="1" applyBorder="1" applyAlignment="1">
      <alignment horizontal="center" vertical="center" wrapText="1"/>
    </xf>
    <xf numFmtId="4" fontId="28" fillId="12" borderId="19" xfId="0" applyNumberFormat="1" applyFont="1" applyFill="1" applyBorder="1" applyAlignment="1">
      <alignment horizontal="center" vertical="center" wrapText="1"/>
    </xf>
    <xf numFmtId="4" fontId="28" fillId="12" borderId="19" xfId="114" applyNumberFormat="1" applyFont="1" applyFill="1" applyBorder="1" applyAlignment="1">
      <alignment horizontal="center" vertical="center" wrapText="1"/>
    </xf>
    <xf numFmtId="4" fontId="23" fillId="56" borderId="24" xfId="0" applyNumberFormat="1" applyFont="1" applyFill="1" applyBorder="1" applyAlignment="1">
      <alignment horizontal="center" vertical="center" wrapText="1"/>
    </xf>
    <xf numFmtId="4" fontId="23" fillId="56" borderId="24" xfId="114" applyNumberFormat="1" applyFont="1" applyFill="1" applyBorder="1" applyAlignment="1">
      <alignment horizontal="center" vertical="center" wrapText="1"/>
    </xf>
    <xf numFmtId="4" fontId="23" fillId="56" borderId="24" xfId="107" applyNumberFormat="1" applyFont="1" applyFill="1" applyBorder="1" applyAlignment="1">
      <alignment horizontal="center" vertical="center" wrapText="1"/>
    </xf>
    <xf numFmtId="175" fontId="23" fillId="0" borderId="19" xfId="107" applyNumberFormat="1" applyFont="1" applyFill="1" applyBorder="1" applyAlignment="1">
      <alignment horizontal="center" vertical="center" wrapText="1"/>
    </xf>
    <xf numFmtId="4" fontId="23" fillId="12" borderId="19" xfId="0" applyNumberFormat="1" applyFont="1" applyFill="1" applyBorder="1" applyAlignment="1">
      <alignment horizontal="center" vertical="center" wrapText="1"/>
    </xf>
    <xf numFmtId="4" fontId="23" fillId="12" borderId="19" xfId="114" applyNumberFormat="1" applyFont="1" applyFill="1" applyBorder="1" applyAlignment="1">
      <alignment horizontal="center" vertical="center" wrapText="1"/>
    </xf>
    <xf numFmtId="0" fontId="23" fillId="56" borderId="23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>
      <alignment horizontal="center" vertical="center" wrapText="1"/>
    </xf>
    <xf numFmtId="0" fontId="26" fillId="0" borderId="22" xfId="0" applyNumberFormat="1" applyFont="1" applyFill="1" applyBorder="1" applyAlignment="1">
      <alignment horizontal="center" vertical="center" wrapText="1"/>
    </xf>
  </cellXfs>
  <cellStyles count="1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" xfId="51"/>
    <cellStyle name="Comma [0]" xfId="52"/>
    <cellStyle name="Currency" xfId="53"/>
    <cellStyle name="Currency [0]" xfId="54"/>
    <cellStyle name="Normal" xfId="55"/>
    <cellStyle name="Percent" xfId="56"/>
    <cellStyle name="Акцент1" xfId="57"/>
    <cellStyle name="Акцент1 2" xfId="58"/>
    <cellStyle name="Акцент2" xfId="59"/>
    <cellStyle name="Акцент2 2" xfId="60"/>
    <cellStyle name="Акцент3" xfId="61"/>
    <cellStyle name="Акцент3 2" xfId="62"/>
    <cellStyle name="Акцент4" xfId="63"/>
    <cellStyle name="Акцент4 2" xfId="64"/>
    <cellStyle name="Акцент5" xfId="65"/>
    <cellStyle name="Акцент5 2" xfId="66"/>
    <cellStyle name="Акцент6" xfId="67"/>
    <cellStyle name="Акцент6 2" xfId="68"/>
    <cellStyle name="Ввод " xfId="69"/>
    <cellStyle name="Ввод  2" xfId="70"/>
    <cellStyle name="Вывод" xfId="71"/>
    <cellStyle name="Вывод 2" xfId="72"/>
    <cellStyle name="Вычисление" xfId="73"/>
    <cellStyle name="Вычисление 2" xfId="74"/>
    <cellStyle name="Currency" xfId="75"/>
    <cellStyle name="Currency [0]" xfId="76"/>
    <cellStyle name="Заголовок 1" xfId="77"/>
    <cellStyle name="Заголовок 1 2" xfId="78"/>
    <cellStyle name="Заголовок 2" xfId="79"/>
    <cellStyle name="Заголовок 2 2" xfId="80"/>
    <cellStyle name="Заголовок 3" xfId="81"/>
    <cellStyle name="Заголовок 3 2" xfId="82"/>
    <cellStyle name="Заголовок 4" xfId="83"/>
    <cellStyle name="Заголовок 4 2" xfId="84"/>
    <cellStyle name="Итог" xfId="85"/>
    <cellStyle name="Итог 2" xfId="86"/>
    <cellStyle name="Контрольная ячейка" xfId="87"/>
    <cellStyle name="Контрольная ячейка 2" xfId="88"/>
    <cellStyle name="Название" xfId="89"/>
    <cellStyle name="Название 2" xfId="90"/>
    <cellStyle name="Нейтральный" xfId="91"/>
    <cellStyle name="Нейтральный 2" xfId="92"/>
    <cellStyle name="Обычный 2" xfId="93"/>
    <cellStyle name="Обычный 2 2" xfId="94"/>
    <cellStyle name="Обычный 3" xfId="95"/>
    <cellStyle name="Обычный 3 2" xfId="96"/>
    <cellStyle name="Обычный 4" xfId="97"/>
    <cellStyle name="Обычный 5" xfId="98"/>
    <cellStyle name="Обычный 6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Процентный 2" xfId="107"/>
    <cellStyle name="Связанная ячейка" xfId="108"/>
    <cellStyle name="Связанная ячейка 2" xfId="109"/>
    <cellStyle name="Текст предупреждения" xfId="110"/>
    <cellStyle name="Текст предупреждения 2" xfId="111"/>
    <cellStyle name="Comma" xfId="112"/>
    <cellStyle name="Comma [0]" xfId="113"/>
    <cellStyle name="Финансовый 2" xfId="114"/>
    <cellStyle name="Хороший" xfId="115"/>
    <cellStyle name="Хороший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7;&#1077;&#1088;&#1072;&#1090;&#1080;&#1074;&#1085;&#1099;&#1081;%20&#1086;&#1090;&#1095;&#1077;&#1090;%2020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ка макросов"/>
      <sheetName val="Инструкция"/>
      <sheetName val="январь"/>
      <sheetName val="февраль"/>
      <sheetName val="март"/>
      <sheetName val="ЗП-соц_1кв."/>
      <sheetName val="апрель"/>
      <sheetName val="май"/>
      <sheetName val="июнь"/>
      <sheetName val="ЗП-соц_2кв."/>
      <sheetName val="июль"/>
      <sheetName val="август"/>
      <sheetName val="сентябрь"/>
      <sheetName val="ЗП-соц_3кв."/>
      <sheetName val="октябрь"/>
      <sheetName val="ноябрь"/>
      <sheetName val="декабрь"/>
      <sheetName val="ЗП-соц_4кв."/>
      <sheetName val="разбор"/>
      <sheetName val="Проверка"/>
      <sheetName val="спис"/>
    </sheetNames>
    <sheetDataSet>
      <sheetData sheetId="20">
        <row r="2">
          <cell r="A2" t="str">
            <v>ЛОГБУ "Будогощский ПНИ"</v>
          </cell>
        </row>
        <row r="3">
          <cell r="A3" t="str">
            <v>ЛОГБУ "Вознесенский ДИ"</v>
          </cell>
        </row>
        <row r="4">
          <cell r="A4" t="str">
            <v>ЛОГБУ "Волосовский ПНИ"</v>
          </cell>
        </row>
        <row r="5">
          <cell r="A5" t="str">
            <v>ЛОГБУ "Волховский ПНИ"</v>
          </cell>
        </row>
        <row r="6">
          <cell r="A6" t="str">
            <v>ЛОГБУ "Всеволожский ДИ"</v>
          </cell>
        </row>
        <row r="7">
          <cell r="A7" t="str">
            <v>ЛОГБУ "Гатчинский ПНИ"</v>
          </cell>
        </row>
        <row r="8">
          <cell r="A8" t="str">
            <v>ЛОГБУ "Каменногорский ДИ"</v>
          </cell>
        </row>
        <row r="9">
          <cell r="A9" t="str">
            <v>ЛОГБУ "Кингисеппский ДИ"</v>
          </cell>
        </row>
        <row r="10">
          <cell r="A10" t="str">
            <v>ЛОГБУ "Кингисеппский ПНИ"</v>
          </cell>
        </row>
        <row r="11">
          <cell r="A11" t="str">
            <v>ЛОГБУ "Кировский ПНИ"</v>
          </cell>
        </row>
        <row r="12">
          <cell r="A12" t="str">
            <v>ЛОГБУ "Лодейнопольский специальный ДИ"</v>
          </cell>
        </row>
        <row r="13">
          <cell r="A13" t="str">
            <v>ЛОГБУ "Лужский ПНИ"</v>
          </cell>
        </row>
        <row r="14">
          <cell r="A14" t="str">
            <v>ЛОГБУ "ЛО МРЦ"</v>
          </cell>
        </row>
        <row r="15">
          <cell r="A15" t="str">
            <v>ЛОГБУ "Сланцевский ДИ"</v>
          </cell>
        </row>
        <row r="16">
          <cell r="A16" t="str">
            <v>ЛОГБУ "Сясьстройский ПНИ"</v>
          </cell>
        </row>
        <row r="17">
          <cell r="A17" t="str">
            <v>ЛОГБУ "Тихвинский ДИ"</v>
          </cell>
        </row>
        <row r="18">
          <cell r="A18" t="str">
            <v>ЛОГБУ "ГЦ"</v>
          </cell>
        </row>
        <row r="19">
          <cell r="A19" t="str">
            <v>ВСЕГО ГУ</v>
          </cell>
        </row>
        <row r="20">
          <cell r="A20" t="str">
            <v>ЛОГАУ "Бокситогорский КЦСОН"</v>
          </cell>
        </row>
        <row r="21">
          <cell r="A21" t="str">
            <v>ЛОГБУ "Волосовский комплексный центр социального обслуживания населения "Берегиня"</v>
          </cell>
        </row>
        <row r="22">
          <cell r="A22" t="str">
            <v>ЛОГБУ "Волховский КЦСОН "Береника"</v>
          </cell>
        </row>
        <row r="23">
          <cell r="A23" t="str">
            <v>ЛОГАУ "Всеволожский КЦСОН"</v>
          </cell>
        </row>
        <row r="24">
          <cell r="A24" t="str">
            <v>ЛОГБУ "Выборгский КЦСОН "Добро пожаловать!"</v>
          </cell>
        </row>
        <row r="25">
          <cell r="A25" t="str">
            <v>ЛОГБУ "Выборгский КЦСОН"</v>
          </cell>
        </row>
        <row r="26">
          <cell r="A26" t="str">
            <v>ЛОГБУ "Гатчинский КЦСОН "Дарина"</v>
          </cell>
        </row>
        <row r="27">
          <cell r="A27" t="str">
            <v>ЛОГБУ "Кингисеппский СРЦ"</v>
          </cell>
        </row>
        <row r="28">
          <cell r="A28" t="str">
            <v>ЛОГАУ "Кингисеппский ЦСО"</v>
          </cell>
        </row>
        <row r="29">
          <cell r="A29" t="str">
            <v>ЛОГБУ "Киришский КЦСОН"</v>
          </cell>
        </row>
        <row r="30">
          <cell r="A30" t="str">
            <v>ЛОГАУ "Кировский КЦСОН" </v>
          </cell>
        </row>
        <row r="31">
          <cell r="A31" t="str">
            <v>ЛОГБУ "Лодейнопольский ЦСОН "Возрождение"</v>
          </cell>
        </row>
        <row r="32">
          <cell r="A32" t="str">
            <v>ЛОГБУ "Ломоносовский
 КЦСОН "Надежда""</v>
          </cell>
        </row>
        <row r="33">
          <cell r="A33" t="str">
            <v>ЛОГАУ "Лужский КЦСОН"</v>
          </cell>
        </row>
        <row r="34">
          <cell r="A34" t="str">
            <v>ЛОГБУ СРЦН "Семья" Подпорожский</v>
          </cell>
        </row>
        <row r="35">
          <cell r="A35" t="str">
            <v>ЛОГБУ  "Приозерский комплексный центр социального обслуживания населения"</v>
          </cell>
        </row>
        <row r="36">
          <cell r="A36" t="str">
            <v>ЛОГБУ «Сланцевский ЦСОН «Мечта»</v>
          </cell>
        </row>
        <row r="37">
          <cell r="A37" t="str">
            <v>ЛОГБУ "Сланцевский ЦСО "Надежда"</v>
          </cell>
        </row>
        <row r="38">
          <cell r="A38" t="str">
            <v>ЛОГАУ КЦСОН  Сосновый Бор </v>
          </cell>
        </row>
        <row r="39">
          <cell r="A39" t="str">
            <v>ЛОГБУ "Тихвинский КЦСОН"</v>
          </cell>
        </row>
        <row r="40">
          <cell r="A40" t="str">
            <v>ЛОГБУ "Тосненский СРЦН "Дельфиненок"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53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32.421875" style="34" customWidth="1"/>
    <col min="2" max="2" width="17.421875" style="36" customWidth="1"/>
    <col min="3" max="3" width="17.140625" style="54" customWidth="1"/>
    <col min="4" max="4" width="16.421875" style="36" customWidth="1"/>
    <col min="5" max="5" width="13.00390625" style="36" customWidth="1"/>
    <col min="6" max="6" width="16.28125" style="52" customWidth="1"/>
    <col min="7" max="7" width="11.28125" style="36" customWidth="1"/>
    <col min="8" max="8" width="12.28125" style="36" customWidth="1"/>
    <col min="9" max="9" width="15.8515625" style="36" customWidth="1"/>
    <col min="10" max="10" width="13.00390625" style="36" customWidth="1"/>
    <col min="11" max="16384" width="9.140625" style="38" customWidth="1"/>
  </cols>
  <sheetData>
    <row r="1" spans="1:11" ht="22.5" customHeight="1">
      <c r="A1" s="104" t="s">
        <v>40</v>
      </c>
      <c r="B1" s="104"/>
      <c r="C1" s="104"/>
      <c r="D1" s="104"/>
      <c r="E1" s="104"/>
      <c r="F1" s="104"/>
      <c r="G1" s="104"/>
      <c r="H1" s="104"/>
      <c r="I1" s="104"/>
      <c r="J1" s="37" t="s">
        <v>61</v>
      </c>
      <c r="K1" s="37">
        <f>VLOOKUP(month,месяцы!$A$1:$B$12,2,FALSE)</f>
        <v>8</v>
      </c>
    </row>
    <row r="2" spans="1:10" ht="19.5" customHeight="1">
      <c r="A2" s="105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05"/>
      <c r="C2" s="105"/>
      <c r="D2" s="105"/>
      <c r="E2" s="105"/>
      <c r="F2" s="105"/>
      <c r="G2" s="39"/>
      <c r="H2" s="40"/>
      <c r="I2" s="41">
        <v>48560</v>
      </c>
      <c r="J2" s="37">
        <v>2023</v>
      </c>
    </row>
    <row r="3" spans="1:10" ht="113.25" customHeight="1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(август)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45</v>
      </c>
    </row>
    <row r="4" spans="1:11" ht="21" customHeight="1">
      <c r="A4" s="70" t="s">
        <v>2</v>
      </c>
      <c r="B4" s="79">
        <v>3.5</v>
      </c>
      <c r="C4" s="80">
        <v>3.5</v>
      </c>
      <c r="D4" s="81">
        <f>_xlfn.IFERROR(G4/B4*1000,0)</f>
        <v>100485.71428571436</v>
      </c>
      <c r="E4" s="81">
        <f>_xlfn.IFERROR(I4/C4/$K$1*1000,0)</f>
        <v>96103.57142857143</v>
      </c>
      <c r="F4" s="91">
        <f>_xlfn.IFERROR(E4/$I$2*100,0)</f>
        <v>197.90686043775008</v>
      </c>
      <c r="G4" s="80">
        <v>351.7000000000003</v>
      </c>
      <c r="H4" s="80">
        <v>0</v>
      </c>
      <c r="I4" s="82">
        <v>2690.9</v>
      </c>
      <c r="J4" s="82"/>
      <c r="K4" s="44"/>
    </row>
    <row r="5" spans="1:11" ht="21" customHeight="1">
      <c r="A5" s="70" t="s">
        <v>3</v>
      </c>
      <c r="B5" s="79">
        <v>0</v>
      </c>
      <c r="C5" s="80"/>
      <c r="D5" s="81">
        <f aca="true" t="shared" si="0" ref="D5:D20">_xlfn.IFERROR(G5/B5*1000,0)</f>
        <v>0</v>
      </c>
      <c r="E5" s="81">
        <f aca="true" t="shared" si="1" ref="E5:E20">_xlfn.IFERROR(I5/C5/$K$1*1000,0)</f>
        <v>0</v>
      </c>
      <c r="F5" s="91">
        <f aca="true" t="shared" si="2" ref="F5:F20">_xlfn.IFERROR(E5/$I$2*100,0)</f>
        <v>0</v>
      </c>
      <c r="G5" s="80">
        <v>0</v>
      </c>
      <c r="H5" s="80">
        <v>0</v>
      </c>
      <c r="I5" s="82"/>
      <c r="J5" s="82"/>
      <c r="K5" s="44"/>
    </row>
    <row r="6" spans="1:11" ht="21" customHeight="1">
      <c r="A6" s="70" t="s">
        <v>4</v>
      </c>
      <c r="B6" s="79">
        <v>1</v>
      </c>
      <c r="C6" s="80">
        <v>1</v>
      </c>
      <c r="D6" s="81">
        <f t="shared" si="0"/>
        <v>97100.00000000003</v>
      </c>
      <c r="E6" s="81">
        <f t="shared" si="1"/>
        <v>97112.5</v>
      </c>
      <c r="F6" s="91">
        <f t="shared" si="2"/>
        <v>199.98455518945636</v>
      </c>
      <c r="G6" s="80">
        <v>97.10000000000002</v>
      </c>
      <c r="H6" s="80">
        <v>0</v>
      </c>
      <c r="I6" s="82">
        <v>776.9</v>
      </c>
      <c r="J6" s="82"/>
      <c r="K6" s="44"/>
    </row>
    <row r="7" spans="1:11" ht="21" customHeight="1">
      <c r="A7" s="70" t="s">
        <v>6</v>
      </c>
      <c r="B7" s="79">
        <v>2</v>
      </c>
      <c r="C7" s="80">
        <v>2</v>
      </c>
      <c r="D7" s="81">
        <f t="shared" si="0"/>
        <v>89600.00000000003</v>
      </c>
      <c r="E7" s="81">
        <f t="shared" si="1"/>
        <v>97643.75</v>
      </c>
      <c r="F7" s="91">
        <f t="shared" si="2"/>
        <v>201.0785626029654</v>
      </c>
      <c r="G7" s="80">
        <v>179.20000000000005</v>
      </c>
      <c r="H7" s="80">
        <v>0</v>
      </c>
      <c r="I7" s="82">
        <v>1562.3</v>
      </c>
      <c r="J7" s="82"/>
      <c r="K7" s="44"/>
    </row>
    <row r="8" spans="1:11" ht="16.5">
      <c r="A8" s="70" t="s">
        <v>7</v>
      </c>
      <c r="B8" s="82">
        <v>1.0009999999999994</v>
      </c>
      <c r="C8" s="80">
        <v>0.938</v>
      </c>
      <c r="D8" s="81">
        <f t="shared" si="0"/>
        <v>97002.99700299697</v>
      </c>
      <c r="E8" s="81">
        <f t="shared" si="1"/>
        <v>122774.52025586354</v>
      </c>
      <c r="F8" s="91">
        <f t="shared" si="2"/>
        <v>252.83056065869758</v>
      </c>
      <c r="G8" s="80">
        <v>97.09999999999991</v>
      </c>
      <c r="H8" s="80">
        <v>2.5</v>
      </c>
      <c r="I8" s="82">
        <v>921.3</v>
      </c>
      <c r="J8" s="82">
        <v>25.7</v>
      </c>
      <c r="K8" s="44"/>
    </row>
    <row r="9" spans="1:11" s="45" customFormat="1" ht="16.5">
      <c r="A9" s="70" t="s">
        <v>8</v>
      </c>
      <c r="B9" s="82">
        <v>6.600000000000001</v>
      </c>
      <c r="C9" s="80">
        <v>5.9</v>
      </c>
      <c r="D9" s="81">
        <f t="shared" si="0"/>
        <v>96579.54545454547</v>
      </c>
      <c r="E9" s="81">
        <f t="shared" si="1"/>
        <v>97044.49152542373</v>
      </c>
      <c r="F9" s="91">
        <f t="shared" si="2"/>
        <v>199.84450478876386</v>
      </c>
      <c r="G9" s="80">
        <v>637.4250000000002</v>
      </c>
      <c r="H9" s="80">
        <v>0</v>
      </c>
      <c r="I9" s="82">
        <v>4580.5</v>
      </c>
      <c r="J9" s="82"/>
      <c r="K9" s="44"/>
    </row>
    <row r="10" spans="1:11" ht="16.5">
      <c r="A10" s="70" t="s">
        <v>9</v>
      </c>
      <c r="B10" s="82">
        <v>1</v>
      </c>
      <c r="C10" s="80">
        <v>1</v>
      </c>
      <c r="D10" s="81">
        <f t="shared" si="0"/>
        <v>94899.99999999997</v>
      </c>
      <c r="E10" s="81">
        <f t="shared" si="1"/>
        <v>96862.5</v>
      </c>
      <c r="F10" s="91">
        <f t="shared" si="2"/>
        <v>199.46972817133442</v>
      </c>
      <c r="G10" s="80">
        <v>94.89999999999998</v>
      </c>
      <c r="H10" s="80">
        <v>3.5</v>
      </c>
      <c r="I10" s="82">
        <v>774.9</v>
      </c>
      <c r="J10" s="82">
        <v>20.2</v>
      </c>
      <c r="K10" s="44"/>
    </row>
    <row r="11" spans="1:11" ht="17.25" customHeight="1">
      <c r="A11" s="70" t="s">
        <v>10</v>
      </c>
      <c r="B11" s="82">
        <v>1.0040000000000004</v>
      </c>
      <c r="C11" s="80">
        <v>0.913</v>
      </c>
      <c r="D11" s="81">
        <f t="shared" si="0"/>
        <v>100597.60956175295</v>
      </c>
      <c r="E11" s="81">
        <f t="shared" si="1"/>
        <v>97207.00985761227</v>
      </c>
      <c r="F11" s="91">
        <f t="shared" si="2"/>
        <v>200.17918010216692</v>
      </c>
      <c r="G11" s="80">
        <v>101</v>
      </c>
      <c r="H11" s="80">
        <v>0</v>
      </c>
      <c r="I11" s="82">
        <v>710</v>
      </c>
      <c r="J11" s="82"/>
      <c r="K11" s="44"/>
    </row>
    <row r="12" spans="1:11" s="45" customFormat="1" ht="16.5">
      <c r="A12" s="71" t="s">
        <v>11</v>
      </c>
      <c r="B12" s="83">
        <v>1.5</v>
      </c>
      <c r="C12" s="80">
        <v>1.5</v>
      </c>
      <c r="D12" s="81">
        <f t="shared" si="0"/>
        <v>88533.3333333333</v>
      </c>
      <c r="E12" s="81">
        <f t="shared" si="1"/>
        <v>96008.33333333333</v>
      </c>
      <c r="F12" s="91">
        <f t="shared" si="2"/>
        <v>197.7107358594179</v>
      </c>
      <c r="G12" s="80">
        <v>132.79999999999995</v>
      </c>
      <c r="H12" s="80">
        <v>0</v>
      </c>
      <c r="I12" s="82">
        <v>1152.1</v>
      </c>
      <c r="J12" s="82"/>
      <c r="K12" s="44"/>
    </row>
    <row r="13" spans="1:11" s="46" customFormat="1" ht="16.5">
      <c r="A13" s="70" t="s">
        <v>12</v>
      </c>
      <c r="B13" s="82">
        <v>4.5</v>
      </c>
      <c r="C13" s="80">
        <v>4.5</v>
      </c>
      <c r="D13" s="81">
        <f t="shared" si="0"/>
        <v>92311.11111111112</v>
      </c>
      <c r="E13" s="81">
        <f t="shared" si="1"/>
        <v>95986.11111111111</v>
      </c>
      <c r="F13" s="91">
        <f t="shared" si="2"/>
        <v>197.66497345780706</v>
      </c>
      <c r="G13" s="80">
        <v>415.4000000000001</v>
      </c>
      <c r="H13" s="80">
        <v>0.9000000000000057</v>
      </c>
      <c r="I13" s="82">
        <v>3455.5</v>
      </c>
      <c r="J13" s="82">
        <v>77</v>
      </c>
      <c r="K13" s="44"/>
    </row>
    <row r="14" spans="1:11" s="45" customFormat="1" ht="37.5" customHeight="1">
      <c r="A14" s="71" t="s">
        <v>13</v>
      </c>
      <c r="B14" s="83">
        <v>4.000999999999998</v>
      </c>
      <c r="C14" s="80">
        <v>3.875</v>
      </c>
      <c r="D14" s="81">
        <f>_xlfn.IFERROR(G14/B14*1000,0)</f>
        <v>97050.73731567118</v>
      </c>
      <c r="E14" s="81">
        <f t="shared" si="1"/>
        <v>97138.70967741936</v>
      </c>
      <c r="F14" s="91">
        <f t="shared" si="2"/>
        <v>200.03852898974333</v>
      </c>
      <c r="G14" s="80">
        <v>388.3000000000002</v>
      </c>
      <c r="H14" s="80">
        <v>0</v>
      </c>
      <c r="I14" s="82">
        <v>3011.3</v>
      </c>
      <c r="J14" s="82"/>
      <c r="K14" s="44"/>
    </row>
    <row r="15" spans="1:11" s="45" customFormat="1" ht="16.5">
      <c r="A15" s="70" t="s">
        <v>14</v>
      </c>
      <c r="B15" s="82">
        <v>2</v>
      </c>
      <c r="C15" s="80">
        <v>2</v>
      </c>
      <c r="D15" s="81">
        <f t="shared" si="0"/>
        <v>94699.99999999993</v>
      </c>
      <c r="E15" s="81">
        <f t="shared" si="1"/>
        <v>94693.75</v>
      </c>
      <c r="F15" s="91">
        <f t="shared" si="2"/>
        <v>195.00360378912686</v>
      </c>
      <c r="G15" s="80">
        <v>189.39999999999986</v>
      </c>
      <c r="H15" s="80">
        <v>0</v>
      </c>
      <c r="I15" s="82">
        <v>1515.1</v>
      </c>
      <c r="J15" s="82"/>
      <c r="K15" s="44"/>
    </row>
    <row r="16" spans="1:11" s="45" customFormat="1" ht="16.5">
      <c r="A16" s="72" t="s">
        <v>66</v>
      </c>
      <c r="B16" s="82">
        <v>4.5</v>
      </c>
      <c r="C16" s="80">
        <v>4.5</v>
      </c>
      <c r="D16" s="81">
        <f t="shared" si="0"/>
        <v>97133.33333333331</v>
      </c>
      <c r="E16" s="81">
        <f t="shared" si="1"/>
        <v>97122.22222222222</v>
      </c>
      <c r="F16" s="91">
        <f t="shared" si="2"/>
        <v>200.00457624016107</v>
      </c>
      <c r="G16" s="80">
        <v>437.0999999999999</v>
      </c>
      <c r="H16" s="80">
        <v>0</v>
      </c>
      <c r="I16" s="82">
        <v>3496.4</v>
      </c>
      <c r="J16" s="82"/>
      <c r="K16" s="44"/>
    </row>
    <row r="17" spans="1:11" s="45" customFormat="1" ht="16.5">
      <c r="A17" s="70" t="s">
        <v>67</v>
      </c>
      <c r="B17" s="82">
        <v>0.9960000000000004</v>
      </c>
      <c r="C17" s="80">
        <v>0.625</v>
      </c>
      <c r="D17" s="81">
        <f t="shared" si="0"/>
        <v>94979.91967871484</v>
      </c>
      <c r="E17" s="81">
        <f t="shared" si="1"/>
        <v>96860</v>
      </c>
      <c r="F17" s="91">
        <f t="shared" si="2"/>
        <v>199.4645799011532</v>
      </c>
      <c r="G17" s="80">
        <v>94.60000000000002</v>
      </c>
      <c r="H17" s="80">
        <v>0</v>
      </c>
      <c r="I17" s="82">
        <v>484.3</v>
      </c>
      <c r="J17" s="82"/>
      <c r="K17" s="44"/>
    </row>
    <row r="18" spans="1:11" ht="16.5">
      <c r="A18" s="70" t="s">
        <v>16</v>
      </c>
      <c r="B18" s="82">
        <v>0.75</v>
      </c>
      <c r="C18" s="80">
        <v>0.75</v>
      </c>
      <c r="D18" s="81">
        <f t="shared" si="0"/>
        <v>97093.3333333334</v>
      </c>
      <c r="E18" s="81">
        <f t="shared" si="1"/>
        <v>97116.66666666667</v>
      </c>
      <c r="F18" s="91">
        <f t="shared" si="2"/>
        <v>199.99313563975838</v>
      </c>
      <c r="G18" s="80">
        <v>72.82000000000005</v>
      </c>
      <c r="H18" s="80">
        <v>0</v>
      </c>
      <c r="I18" s="82">
        <v>582.7</v>
      </c>
      <c r="J18" s="82"/>
      <c r="K18" s="44"/>
    </row>
    <row r="19" spans="1:11" ht="16.5">
      <c r="A19" s="70" t="s">
        <v>17</v>
      </c>
      <c r="B19" s="82">
        <v>0</v>
      </c>
      <c r="C19" s="80"/>
      <c r="D19" s="81">
        <f t="shared" si="0"/>
        <v>0</v>
      </c>
      <c r="E19" s="81">
        <f t="shared" si="1"/>
        <v>0</v>
      </c>
      <c r="F19" s="91">
        <f t="shared" si="2"/>
        <v>0</v>
      </c>
      <c r="G19" s="80">
        <v>0</v>
      </c>
      <c r="H19" s="80">
        <v>0</v>
      </c>
      <c r="I19" s="82"/>
      <c r="J19" s="82"/>
      <c r="K19" s="44"/>
    </row>
    <row r="20" spans="1:11" ht="16.5">
      <c r="A20" s="73" t="s">
        <v>68</v>
      </c>
      <c r="B20" s="84">
        <v>0</v>
      </c>
      <c r="C20" s="85"/>
      <c r="D20" s="92">
        <f t="shared" si="0"/>
        <v>0</v>
      </c>
      <c r="E20" s="81">
        <f t="shared" si="1"/>
        <v>0</v>
      </c>
      <c r="F20" s="91">
        <f t="shared" si="2"/>
        <v>0</v>
      </c>
      <c r="G20" s="85">
        <v>0</v>
      </c>
      <c r="H20" s="85">
        <v>0</v>
      </c>
      <c r="I20" s="84"/>
      <c r="J20" s="84"/>
      <c r="K20" s="44"/>
    </row>
    <row r="21" spans="1:11" s="57" customFormat="1" ht="16.5">
      <c r="A21" s="74" t="s">
        <v>46</v>
      </c>
      <c r="B21" s="89">
        <f>SUM(B4:B20)</f>
        <v>34.352</v>
      </c>
      <c r="C21" s="89">
        <f>SUM(C4:C20)</f>
        <v>33.001000000000005</v>
      </c>
      <c r="D21" s="89">
        <f>_xlfn.IFERROR(G21/B21*1000,0)</f>
        <v>95739.54937121567</v>
      </c>
      <c r="E21" s="89">
        <f>_xlfn.IFERROR(I21/C21/$K$1*1000,0)</f>
        <v>97399.32123268991</v>
      </c>
      <c r="F21" s="93">
        <f>_xlfn.IFERROR(E21/$I$2*100,0)</f>
        <v>200.57520846929552</v>
      </c>
      <c r="G21" s="89">
        <f>SUM(G4:G20)</f>
        <v>3288.8450000000007</v>
      </c>
      <c r="H21" s="89">
        <f>SUM(H4:H20)</f>
        <v>6.900000000000006</v>
      </c>
      <c r="I21" s="89">
        <f>SUM(I4:I20)</f>
        <v>25714.2</v>
      </c>
      <c r="J21" s="89">
        <f>SUM(J4:J20)</f>
        <v>122.9</v>
      </c>
      <c r="K21" s="56"/>
    </row>
    <row r="22" spans="1:11" ht="30">
      <c r="A22" s="75" t="s">
        <v>19</v>
      </c>
      <c r="B22" s="82">
        <v>0</v>
      </c>
      <c r="C22" s="80"/>
      <c r="D22" s="81">
        <f aca="true" t="shared" si="3" ref="D22:D42">_xlfn.IFERROR(G22/B22*1000,0)</f>
        <v>0</v>
      </c>
      <c r="E22" s="81">
        <f aca="true" t="shared" si="4" ref="E22:E42">_xlfn.IFERROR(I22/C22/$K$1*1000,0)</f>
        <v>0</v>
      </c>
      <c r="F22" s="91">
        <f aca="true" t="shared" si="5" ref="F22:F42">_xlfn.IFERROR(E22/$I$2*100,0)</f>
        <v>0</v>
      </c>
      <c r="G22" s="80">
        <v>0</v>
      </c>
      <c r="H22" s="80">
        <v>0</v>
      </c>
      <c r="I22" s="80"/>
      <c r="J22" s="82"/>
      <c r="K22" s="44"/>
    </row>
    <row r="23" spans="1:11" ht="30">
      <c r="A23" s="75" t="s">
        <v>69</v>
      </c>
      <c r="B23" s="82">
        <v>0</v>
      </c>
      <c r="C23" s="80"/>
      <c r="D23" s="81">
        <f t="shared" si="3"/>
        <v>0</v>
      </c>
      <c r="E23" s="81">
        <f t="shared" si="4"/>
        <v>0</v>
      </c>
      <c r="F23" s="91">
        <f t="shared" si="5"/>
        <v>0</v>
      </c>
      <c r="G23" s="80">
        <v>0</v>
      </c>
      <c r="H23" s="80">
        <v>0</v>
      </c>
      <c r="I23" s="80"/>
      <c r="J23" s="82"/>
      <c r="K23" s="44"/>
    </row>
    <row r="24" spans="1:11" ht="30">
      <c r="A24" s="75" t="s">
        <v>21</v>
      </c>
      <c r="B24" s="82">
        <v>1.248000000000001</v>
      </c>
      <c r="C24" s="80">
        <v>1.241</v>
      </c>
      <c r="D24" s="81">
        <f t="shared" si="3"/>
        <v>97355.76923076915</v>
      </c>
      <c r="E24" s="81">
        <f t="shared" si="4"/>
        <v>97119.25866236904</v>
      </c>
      <c r="F24" s="91">
        <f t="shared" si="5"/>
        <v>199.99847335743212</v>
      </c>
      <c r="G24" s="80">
        <v>121.5</v>
      </c>
      <c r="H24" s="80">
        <v>0</v>
      </c>
      <c r="I24" s="80">
        <v>964.2</v>
      </c>
      <c r="J24" s="82"/>
      <c r="K24" s="44"/>
    </row>
    <row r="25" spans="1:11" ht="30">
      <c r="A25" s="75" t="s">
        <v>22</v>
      </c>
      <c r="B25" s="82">
        <v>0</v>
      </c>
      <c r="C25" s="80"/>
      <c r="D25" s="81">
        <f t="shared" si="3"/>
        <v>0</v>
      </c>
      <c r="E25" s="81">
        <f t="shared" si="4"/>
        <v>0</v>
      </c>
      <c r="F25" s="91">
        <f t="shared" si="5"/>
        <v>0</v>
      </c>
      <c r="G25" s="80">
        <v>0</v>
      </c>
      <c r="H25" s="80">
        <v>0</v>
      </c>
      <c r="I25" s="80"/>
      <c r="J25" s="82"/>
      <c r="K25" s="44"/>
    </row>
    <row r="26" spans="1:11" ht="30">
      <c r="A26" s="75" t="s">
        <v>23</v>
      </c>
      <c r="B26" s="82">
        <v>0</v>
      </c>
      <c r="C26" s="80"/>
      <c r="D26" s="81">
        <f t="shared" si="3"/>
        <v>0</v>
      </c>
      <c r="E26" s="81">
        <f t="shared" si="4"/>
        <v>0</v>
      </c>
      <c r="F26" s="91">
        <f t="shared" si="5"/>
        <v>0</v>
      </c>
      <c r="G26" s="80">
        <v>0</v>
      </c>
      <c r="H26" s="80">
        <v>0</v>
      </c>
      <c r="I26" s="80"/>
      <c r="J26" s="82"/>
      <c r="K26" s="44"/>
    </row>
    <row r="27" spans="1:11" ht="16.5">
      <c r="A27" s="75" t="s">
        <v>24</v>
      </c>
      <c r="B27" s="82">
        <v>0</v>
      </c>
      <c r="C27" s="80"/>
      <c r="D27" s="81">
        <f t="shared" si="3"/>
        <v>0</v>
      </c>
      <c r="E27" s="81">
        <f t="shared" si="4"/>
        <v>0</v>
      </c>
      <c r="F27" s="91">
        <f t="shared" si="5"/>
        <v>0</v>
      </c>
      <c r="G27" s="80">
        <v>0</v>
      </c>
      <c r="H27" s="80">
        <v>0</v>
      </c>
      <c r="I27" s="80"/>
      <c r="J27" s="82"/>
      <c r="K27" s="44"/>
    </row>
    <row r="28" spans="1:11" ht="30">
      <c r="A28" s="75" t="s">
        <v>70</v>
      </c>
      <c r="B28" s="86">
        <v>0.7460000000000004</v>
      </c>
      <c r="C28" s="80">
        <v>1.53</v>
      </c>
      <c r="D28" s="81">
        <f t="shared" si="3"/>
        <v>99195.71045576401</v>
      </c>
      <c r="E28" s="81">
        <f t="shared" si="4"/>
        <v>98537.5816993464</v>
      </c>
      <c r="F28" s="91">
        <f t="shared" si="5"/>
        <v>202.91923743687477</v>
      </c>
      <c r="G28" s="80">
        <v>74</v>
      </c>
      <c r="H28" s="80">
        <v>0</v>
      </c>
      <c r="I28" s="80">
        <v>1206.1</v>
      </c>
      <c r="J28" s="82"/>
      <c r="K28" s="44"/>
    </row>
    <row r="29" spans="1:11" ht="20.25" customHeight="1">
      <c r="A29" s="75" t="s">
        <v>26</v>
      </c>
      <c r="B29" s="86">
        <v>0</v>
      </c>
      <c r="C29" s="80">
        <v>0</v>
      </c>
      <c r="D29" s="81">
        <f t="shared" si="3"/>
        <v>0</v>
      </c>
      <c r="E29" s="81">
        <f t="shared" si="4"/>
        <v>0</v>
      </c>
      <c r="F29" s="91">
        <f t="shared" si="5"/>
        <v>0</v>
      </c>
      <c r="G29" s="80">
        <v>0</v>
      </c>
      <c r="H29" s="80">
        <v>0</v>
      </c>
      <c r="I29" s="80">
        <v>0</v>
      </c>
      <c r="J29" s="82">
        <v>0</v>
      </c>
      <c r="K29" s="44"/>
    </row>
    <row r="30" spans="1:11" ht="16.5">
      <c r="A30" s="75" t="s">
        <v>27</v>
      </c>
      <c r="B30" s="82">
        <v>0</v>
      </c>
      <c r="C30" s="80"/>
      <c r="D30" s="81">
        <f t="shared" si="3"/>
        <v>0</v>
      </c>
      <c r="E30" s="81">
        <f t="shared" si="4"/>
        <v>0</v>
      </c>
      <c r="F30" s="91">
        <f t="shared" si="5"/>
        <v>0</v>
      </c>
      <c r="G30" s="80">
        <v>0</v>
      </c>
      <c r="H30" s="80">
        <v>0</v>
      </c>
      <c r="I30" s="80"/>
      <c r="J30" s="82"/>
      <c r="K30" s="44"/>
    </row>
    <row r="31" spans="1:11" ht="16.5">
      <c r="A31" s="76" t="s">
        <v>28</v>
      </c>
      <c r="B31" s="86">
        <v>0</v>
      </c>
      <c r="C31" s="80"/>
      <c r="D31" s="81">
        <f t="shared" si="3"/>
        <v>0</v>
      </c>
      <c r="E31" s="81">
        <f t="shared" si="4"/>
        <v>0</v>
      </c>
      <c r="F31" s="91">
        <f t="shared" si="5"/>
        <v>0</v>
      </c>
      <c r="G31" s="80">
        <v>0</v>
      </c>
      <c r="H31" s="80">
        <v>0</v>
      </c>
      <c r="I31" s="80"/>
      <c r="J31" s="82"/>
      <c r="K31" s="44"/>
    </row>
    <row r="32" spans="1:11" ht="16.5">
      <c r="A32" s="75" t="s">
        <v>29</v>
      </c>
      <c r="B32" s="82">
        <v>0</v>
      </c>
      <c r="C32" s="80"/>
      <c r="D32" s="81">
        <f t="shared" si="3"/>
        <v>0</v>
      </c>
      <c r="E32" s="81">
        <f t="shared" si="4"/>
        <v>0</v>
      </c>
      <c r="F32" s="91">
        <f t="shared" si="5"/>
        <v>0</v>
      </c>
      <c r="G32" s="80">
        <v>0</v>
      </c>
      <c r="H32" s="80">
        <v>0</v>
      </c>
      <c r="I32" s="80"/>
      <c r="J32" s="82"/>
      <c r="K32" s="44"/>
    </row>
    <row r="33" spans="1:11" ht="30">
      <c r="A33" s="75" t="s">
        <v>30</v>
      </c>
      <c r="B33" s="86">
        <v>0</v>
      </c>
      <c r="C33" s="80"/>
      <c r="D33" s="81">
        <f t="shared" si="3"/>
        <v>0</v>
      </c>
      <c r="E33" s="81">
        <f t="shared" si="4"/>
        <v>0</v>
      </c>
      <c r="F33" s="91">
        <f t="shared" si="5"/>
        <v>0</v>
      </c>
      <c r="G33" s="80">
        <v>0</v>
      </c>
      <c r="H33" s="80">
        <v>0</v>
      </c>
      <c r="I33" s="80"/>
      <c r="J33" s="82"/>
      <c r="K33" s="44"/>
    </row>
    <row r="34" spans="1:11" ht="30">
      <c r="A34" s="75" t="s">
        <v>71</v>
      </c>
      <c r="B34" s="82">
        <v>0</v>
      </c>
      <c r="C34" s="80"/>
      <c r="D34" s="81">
        <f t="shared" si="3"/>
        <v>0</v>
      </c>
      <c r="E34" s="81">
        <f t="shared" si="4"/>
        <v>0</v>
      </c>
      <c r="F34" s="91">
        <f t="shared" si="5"/>
        <v>0</v>
      </c>
      <c r="G34" s="80">
        <v>0</v>
      </c>
      <c r="H34" s="80">
        <v>0</v>
      </c>
      <c r="I34" s="80"/>
      <c r="J34" s="82"/>
      <c r="K34" s="44"/>
    </row>
    <row r="35" spans="1:11" ht="16.5">
      <c r="A35" s="75" t="s">
        <v>32</v>
      </c>
      <c r="B35" s="82">
        <v>0</v>
      </c>
      <c r="C35" s="80"/>
      <c r="D35" s="81">
        <f t="shared" si="3"/>
        <v>0</v>
      </c>
      <c r="E35" s="81">
        <f t="shared" si="4"/>
        <v>0</v>
      </c>
      <c r="F35" s="91">
        <f t="shared" si="5"/>
        <v>0</v>
      </c>
      <c r="G35" s="80">
        <v>0</v>
      </c>
      <c r="H35" s="80">
        <v>0</v>
      </c>
      <c r="I35" s="80"/>
      <c r="J35" s="82"/>
      <c r="K35" s="44"/>
    </row>
    <row r="36" spans="1:11" ht="30">
      <c r="A36" s="75" t="s">
        <v>72</v>
      </c>
      <c r="B36" s="82">
        <v>0.5</v>
      </c>
      <c r="C36" s="80">
        <v>0.5</v>
      </c>
      <c r="D36" s="81">
        <f t="shared" si="3"/>
        <v>55200.000000000044</v>
      </c>
      <c r="E36" s="81">
        <f t="shared" si="4"/>
        <v>83775</v>
      </c>
      <c r="F36" s="91">
        <f t="shared" si="5"/>
        <v>172.51853377265238</v>
      </c>
      <c r="G36" s="80">
        <v>27.600000000000023</v>
      </c>
      <c r="H36" s="80">
        <v>0</v>
      </c>
      <c r="I36" s="80">
        <v>335.1</v>
      </c>
      <c r="J36" s="82"/>
      <c r="K36" s="44"/>
    </row>
    <row r="37" spans="1:11" ht="16.5">
      <c r="A37" s="75" t="s">
        <v>73</v>
      </c>
      <c r="B37" s="86"/>
      <c r="C37" s="80"/>
      <c r="D37" s="81">
        <f t="shared" si="3"/>
        <v>0</v>
      </c>
      <c r="E37" s="81">
        <f t="shared" si="4"/>
        <v>0</v>
      </c>
      <c r="F37" s="91">
        <f t="shared" si="5"/>
        <v>0</v>
      </c>
      <c r="G37" s="80"/>
      <c r="H37" s="80"/>
      <c r="I37" s="80"/>
      <c r="J37" s="82"/>
      <c r="K37" s="44"/>
    </row>
    <row r="38" spans="1:11" ht="30">
      <c r="A38" s="75" t="s">
        <v>74</v>
      </c>
      <c r="B38" s="82">
        <v>1.0010000000000003</v>
      </c>
      <c r="C38" s="80">
        <v>0.973</v>
      </c>
      <c r="D38" s="81">
        <f t="shared" si="3"/>
        <v>96903.09690309687</v>
      </c>
      <c r="E38" s="81">
        <f t="shared" si="4"/>
        <v>97122.30215827338</v>
      </c>
      <c r="F38" s="91">
        <f t="shared" si="5"/>
        <v>200.00474085311652</v>
      </c>
      <c r="G38" s="80">
        <v>97</v>
      </c>
      <c r="H38" s="80">
        <v>0</v>
      </c>
      <c r="I38" s="80">
        <v>756</v>
      </c>
      <c r="J38" s="82"/>
      <c r="K38" s="44"/>
    </row>
    <row r="39" spans="1:11" ht="30">
      <c r="A39" s="75" t="s">
        <v>36</v>
      </c>
      <c r="B39" s="82">
        <v>0</v>
      </c>
      <c r="C39" s="80"/>
      <c r="D39" s="81">
        <f t="shared" si="3"/>
        <v>0</v>
      </c>
      <c r="E39" s="81">
        <f t="shared" si="4"/>
        <v>0</v>
      </c>
      <c r="F39" s="91">
        <f t="shared" si="5"/>
        <v>0</v>
      </c>
      <c r="G39" s="80">
        <v>0</v>
      </c>
      <c r="H39" s="80">
        <v>0</v>
      </c>
      <c r="I39" s="80"/>
      <c r="J39" s="82"/>
      <c r="K39" s="44"/>
    </row>
    <row r="40" spans="1:11" ht="16.5">
      <c r="A40" s="75" t="s">
        <v>75</v>
      </c>
      <c r="B40" s="82">
        <v>0.8799999999999999</v>
      </c>
      <c r="C40" s="80">
        <v>0.95</v>
      </c>
      <c r="D40" s="81">
        <f t="shared" si="3"/>
        <v>91136.36363636357</v>
      </c>
      <c r="E40" s="81">
        <f t="shared" si="4"/>
        <v>96171.05263157895</v>
      </c>
      <c r="F40" s="91">
        <f t="shared" si="5"/>
        <v>198.04582502384463</v>
      </c>
      <c r="G40" s="80">
        <v>80.19999999999993</v>
      </c>
      <c r="H40" s="80">
        <v>0</v>
      </c>
      <c r="I40" s="80">
        <v>730.9</v>
      </c>
      <c r="J40" s="82"/>
      <c r="K40" s="44"/>
    </row>
    <row r="41" spans="1:11" ht="16.5">
      <c r="A41" s="75" t="s">
        <v>38</v>
      </c>
      <c r="B41" s="82">
        <v>1</v>
      </c>
      <c r="C41" s="80">
        <v>1</v>
      </c>
      <c r="D41" s="81">
        <f t="shared" si="3"/>
        <v>97120</v>
      </c>
      <c r="E41" s="81">
        <f t="shared" si="4"/>
        <v>97120</v>
      </c>
      <c r="F41" s="91">
        <f t="shared" si="5"/>
        <v>200</v>
      </c>
      <c r="G41" s="80">
        <v>97.12</v>
      </c>
      <c r="H41" s="80">
        <v>0</v>
      </c>
      <c r="I41" s="80">
        <v>776.96</v>
      </c>
      <c r="J41" s="82"/>
      <c r="K41" s="44"/>
    </row>
    <row r="42" spans="1:11" ht="30">
      <c r="A42" s="77" t="s">
        <v>39</v>
      </c>
      <c r="B42" s="84">
        <v>0</v>
      </c>
      <c r="C42" s="85">
        <v>0.125</v>
      </c>
      <c r="D42" s="92">
        <f t="shared" si="3"/>
        <v>0</v>
      </c>
      <c r="E42" s="81">
        <f t="shared" si="4"/>
        <v>112100</v>
      </c>
      <c r="F42" s="91">
        <f t="shared" si="5"/>
        <v>230.84843492586492</v>
      </c>
      <c r="G42" s="85">
        <v>0</v>
      </c>
      <c r="H42" s="85">
        <v>0</v>
      </c>
      <c r="I42" s="85">
        <v>112.1</v>
      </c>
      <c r="J42" s="84"/>
      <c r="K42" s="44"/>
    </row>
    <row r="43" spans="1:11" s="57" customFormat="1" ht="16.5">
      <c r="A43" s="78" t="s">
        <v>47</v>
      </c>
      <c r="B43" s="89">
        <f>SUM(B22:B42)</f>
        <v>5.375000000000002</v>
      </c>
      <c r="C43" s="89">
        <f>SUM(C22:C42)</f>
        <v>6.319</v>
      </c>
      <c r="D43" s="89">
        <f>_xlfn.IFERROR(G43/B43*1000,0)</f>
        <v>92543.25581395345</v>
      </c>
      <c r="E43" s="89">
        <f>_xlfn.IFERROR(I43/C43/$K$1*1000,0)</f>
        <v>96561.16474125654</v>
      </c>
      <c r="F43" s="93">
        <f>_xlfn.IFERROR(E43/$I$2*100,0)</f>
        <v>198.84918604047886</v>
      </c>
      <c r="G43" s="89">
        <f>SUM(G22:G42)</f>
        <v>497.41999999999996</v>
      </c>
      <c r="H43" s="89">
        <f>SUM(H22:H42)</f>
        <v>0</v>
      </c>
      <c r="I43" s="89">
        <f>SUM(I22:I42)</f>
        <v>4881.360000000001</v>
      </c>
      <c r="J43" s="89">
        <f>SUM(J22:J42)</f>
        <v>0</v>
      </c>
      <c r="K43" s="56"/>
    </row>
    <row r="44" spans="1:11" s="57" customFormat="1" ht="16.5">
      <c r="A44" s="78" t="s">
        <v>48</v>
      </c>
      <c r="B44" s="89">
        <f>B21+B43</f>
        <v>39.727</v>
      </c>
      <c r="C44" s="89">
        <f>C21+C43</f>
        <v>39.32000000000001</v>
      </c>
      <c r="D44" s="89">
        <f>_xlfn.IFERROR(G44/B44*1000,0)</f>
        <v>95307.09592972038</v>
      </c>
      <c r="E44" s="89">
        <f>_xlfn.IFERROR(I44/C44/$K$1*1000,0)</f>
        <v>97264.62360122074</v>
      </c>
      <c r="F44" s="93">
        <f>_xlfn.IFERROR(E44/$I$2*100,0)</f>
        <v>200.29782454946613</v>
      </c>
      <c r="G44" s="89">
        <f>G21+G43</f>
        <v>3786.265000000001</v>
      </c>
      <c r="H44" s="89">
        <f>H21+H43</f>
        <v>6.900000000000006</v>
      </c>
      <c r="I44" s="89">
        <f>I21+I43</f>
        <v>30595.56</v>
      </c>
      <c r="J44" s="89">
        <f>J21+J43</f>
        <v>122.9</v>
      </c>
      <c r="K44" s="56"/>
    </row>
    <row r="45" spans="2:9" ht="16.5">
      <c r="B45" s="58"/>
      <c r="C45" s="58"/>
      <c r="D45" s="58"/>
      <c r="E45" s="58"/>
      <c r="F45" s="59"/>
      <c r="G45" s="58"/>
      <c r="H45" s="58"/>
      <c r="I45" s="58"/>
    </row>
    <row r="46" spans="2:9" ht="16.5">
      <c r="B46" s="60"/>
      <c r="C46" s="61"/>
      <c r="D46" s="60"/>
      <c r="E46" s="60"/>
      <c r="F46" s="59"/>
      <c r="G46" s="60"/>
      <c r="H46" s="60"/>
      <c r="I46" s="60"/>
    </row>
    <row r="48" spans="2:3" ht="16.5">
      <c r="B48" s="51"/>
      <c r="C48" s="51"/>
    </row>
    <row r="53" spans="2:9" ht="16.5">
      <c r="B53" s="51"/>
      <c r="C53" s="51"/>
      <c r="D53" s="51"/>
      <c r="E53" s="51"/>
      <c r="G53" s="51"/>
      <c r="H53" s="51"/>
      <c r="I53" s="51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!" error="Введенные данные должны быть в диапазоне от 30,2 до 36,3." sqref="K5:K9">
      <formula1>30.2</formula1>
      <formula2>36.3</formula2>
    </dataValidation>
    <dataValidation type="decimal" allowBlank="1" showInputMessage="1" showErrorMessage="1" errorTitle="Внимание" error="Допускается ввод только неотрицательных чисел!" sqref="J5:J9">
      <formula1>0</formula1>
      <formula2>9.99999999999999E+23</formula2>
    </dataValidation>
  </dataValidations>
  <printOptions/>
  <pageMargins left="0.31496062992125984" right="0.31496062992125984" top="0.35433070866141736" bottom="0.15748031496062992" header="0.31496062992125984" footer="0.3149606299212598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Q48"/>
  <sheetViews>
    <sheetView workbookViewId="0" topLeftCell="A1">
      <selection activeCell="I3" sqref="I3"/>
    </sheetView>
  </sheetViews>
  <sheetFormatPr defaultColWidth="9.140625" defaultRowHeight="15"/>
  <cols>
    <col min="1" max="1" width="31.140625" style="34" customWidth="1"/>
    <col min="2" max="2" width="16.57421875" style="36" customWidth="1"/>
    <col min="3" max="3" width="16.8515625" style="54" customWidth="1"/>
    <col min="4" max="4" width="17.28125" style="36" customWidth="1"/>
    <col min="5" max="5" width="10.8515625" style="51" customWidth="1"/>
    <col min="6" max="6" width="16.140625" style="55" customWidth="1"/>
    <col min="7" max="7" width="12.7109375" style="36" customWidth="1"/>
    <col min="8" max="8" width="13.140625" style="36" customWidth="1"/>
    <col min="9" max="9" width="13.421875" style="36" customWidth="1"/>
    <col min="10" max="11" width="11.28125" style="53" customWidth="1"/>
    <col min="12" max="15" width="9.140625" style="38" customWidth="1"/>
    <col min="16" max="16" width="10.140625" style="38" bestFit="1" customWidth="1"/>
    <col min="17" max="16384" width="9.140625" style="38" customWidth="1"/>
  </cols>
  <sheetData>
    <row r="1" spans="1:11" ht="20.25">
      <c r="A1" s="104" t="s">
        <v>49</v>
      </c>
      <c r="B1" s="104"/>
      <c r="C1" s="104"/>
      <c r="D1" s="104"/>
      <c r="E1" s="104"/>
      <c r="F1" s="104"/>
      <c r="G1" s="104"/>
      <c r="H1" s="104"/>
      <c r="I1" s="104"/>
      <c r="J1" s="37" t="s">
        <v>61</v>
      </c>
      <c r="K1" s="37">
        <f>VLOOKUP(month,месяцы!$A$1:$B$12,2,FALSE)</f>
        <v>8</v>
      </c>
    </row>
    <row r="2" spans="1:11" ht="29.25" customHeight="1">
      <c r="A2" s="105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05"/>
      <c r="C2" s="105"/>
      <c r="D2" s="105"/>
      <c r="E2" s="105"/>
      <c r="F2" s="105"/>
      <c r="G2" s="39"/>
      <c r="H2" s="40"/>
      <c r="I2" s="41">
        <v>48560</v>
      </c>
      <c r="J2" s="37">
        <v>2023</v>
      </c>
      <c r="K2" s="37"/>
    </row>
    <row r="3" spans="1:11" ht="104.25" customHeight="1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(август)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45</v>
      </c>
      <c r="K3" s="35"/>
    </row>
    <row r="4" spans="1:17" ht="16.5">
      <c r="A4" s="70" t="s">
        <v>2</v>
      </c>
      <c r="B4" s="79">
        <v>50.900000000000034</v>
      </c>
      <c r="C4" s="80">
        <v>53</v>
      </c>
      <c r="D4" s="81">
        <f>_xlfn.IFERROR(G4/B4*1000,0)</f>
        <v>39381.13948919447</v>
      </c>
      <c r="E4" s="81">
        <f>_xlfn.IFERROR(I4/C4/$K$1*1000,0)</f>
        <v>48333.72641509434</v>
      </c>
      <c r="F4" s="91">
        <f>_xlfn.IFERROR(E4/$I$2*100,0)</f>
        <v>99.53403298001305</v>
      </c>
      <c r="G4" s="80">
        <v>2004.5</v>
      </c>
      <c r="H4" s="80">
        <v>0</v>
      </c>
      <c r="I4" s="82">
        <v>20493.5</v>
      </c>
      <c r="J4" s="87"/>
      <c r="K4" s="43"/>
      <c r="N4" s="44"/>
      <c r="O4" s="44"/>
      <c r="P4" s="44"/>
      <c r="Q4" s="44"/>
    </row>
    <row r="5" spans="1:17" ht="16.5">
      <c r="A5" s="70" t="s">
        <v>3</v>
      </c>
      <c r="B5" s="79">
        <v>12.999999999999986</v>
      </c>
      <c r="C5" s="80">
        <v>13.28</v>
      </c>
      <c r="D5" s="81">
        <f aca="true" t="shared" si="0" ref="D5:D20">_xlfn.IFERROR(G5/B5*1000,0)</f>
        <v>48553.84615384619</v>
      </c>
      <c r="E5" s="81">
        <f aca="true" t="shared" si="1" ref="E5:E20">_xlfn.IFERROR(I5/C5/$K$1*1000,0)</f>
        <v>48558.923192771086</v>
      </c>
      <c r="F5" s="91">
        <f aca="true" t="shared" si="2" ref="F5:F20">_xlfn.IFERROR(E5/$I$2*100,0)</f>
        <v>99.99778252218098</v>
      </c>
      <c r="G5" s="80">
        <v>631.1999999999998</v>
      </c>
      <c r="H5" s="80">
        <v>0</v>
      </c>
      <c r="I5" s="82">
        <v>5158.9</v>
      </c>
      <c r="J5" s="87">
        <v>4.2</v>
      </c>
      <c r="K5" s="43"/>
      <c r="N5" s="44"/>
      <c r="O5" s="44"/>
      <c r="P5" s="44"/>
      <c r="Q5" s="44"/>
    </row>
    <row r="6" spans="1:17" ht="16.5">
      <c r="A6" s="70" t="s">
        <v>4</v>
      </c>
      <c r="B6" s="79">
        <v>25.14</v>
      </c>
      <c r="C6" s="80">
        <v>17.5</v>
      </c>
      <c r="D6" s="81">
        <f t="shared" si="0"/>
        <v>28782.32696897375</v>
      </c>
      <c r="E6" s="81">
        <f t="shared" si="1"/>
        <v>49057.857142857145</v>
      </c>
      <c r="F6" s="91">
        <f t="shared" si="2"/>
        <v>101.02524123323136</v>
      </c>
      <c r="G6" s="80">
        <v>723.5877</v>
      </c>
      <c r="H6" s="80">
        <v>0</v>
      </c>
      <c r="I6" s="82">
        <v>6868.1</v>
      </c>
      <c r="J6" s="87"/>
      <c r="K6" s="43"/>
      <c r="N6" s="44"/>
      <c r="O6" s="44"/>
      <c r="P6" s="44"/>
      <c r="Q6" s="44"/>
    </row>
    <row r="7" spans="1:17" ht="16.5">
      <c r="A7" s="70" t="s">
        <v>6</v>
      </c>
      <c r="B7" s="79">
        <v>35.200000000000045</v>
      </c>
      <c r="C7" s="80">
        <v>36.6</v>
      </c>
      <c r="D7" s="81">
        <f t="shared" si="0"/>
        <v>53812.4999999999</v>
      </c>
      <c r="E7" s="81">
        <f t="shared" si="1"/>
        <v>49738.38797814207</v>
      </c>
      <c r="F7" s="91">
        <f t="shared" si="2"/>
        <v>102.42666387591035</v>
      </c>
      <c r="G7" s="80">
        <v>1894.199999999999</v>
      </c>
      <c r="H7" s="80">
        <v>0</v>
      </c>
      <c r="I7" s="82">
        <v>14563.4</v>
      </c>
      <c r="J7" s="87"/>
      <c r="K7" s="43"/>
      <c r="N7" s="44"/>
      <c r="O7" s="44"/>
      <c r="P7" s="44"/>
      <c r="Q7" s="44"/>
    </row>
    <row r="8" spans="1:17" ht="16.5">
      <c r="A8" s="70" t="s">
        <v>7</v>
      </c>
      <c r="B8" s="82">
        <v>8.001000000000005</v>
      </c>
      <c r="C8" s="80">
        <v>8.162</v>
      </c>
      <c r="D8" s="81">
        <f t="shared" si="0"/>
        <v>48556.4304461942</v>
      </c>
      <c r="E8" s="81">
        <f t="shared" si="1"/>
        <v>48563.46483704974</v>
      </c>
      <c r="F8" s="91">
        <f t="shared" si="2"/>
        <v>100.00713516690638</v>
      </c>
      <c r="G8" s="80">
        <v>388.5</v>
      </c>
      <c r="H8" s="80">
        <v>9.399999999999977</v>
      </c>
      <c r="I8" s="82">
        <v>3171</v>
      </c>
      <c r="J8" s="87">
        <v>141.7</v>
      </c>
      <c r="K8" s="43"/>
      <c r="N8" s="44"/>
      <c r="O8" s="44"/>
      <c r="P8" s="44"/>
      <c r="Q8" s="44"/>
    </row>
    <row r="9" spans="1:17" s="45" customFormat="1" ht="16.5">
      <c r="A9" s="70" t="s">
        <v>8</v>
      </c>
      <c r="B9" s="82">
        <v>39.599999999999966</v>
      </c>
      <c r="C9" s="80">
        <v>41</v>
      </c>
      <c r="D9" s="81">
        <f t="shared" si="0"/>
        <v>48557.97979797985</v>
      </c>
      <c r="E9" s="81">
        <f t="shared" si="1"/>
        <v>48559.75609756098</v>
      </c>
      <c r="F9" s="91">
        <f t="shared" si="2"/>
        <v>99.99949772973842</v>
      </c>
      <c r="G9" s="80">
        <v>1922.8960000000006</v>
      </c>
      <c r="H9" s="80">
        <v>0</v>
      </c>
      <c r="I9" s="82">
        <v>15927.6</v>
      </c>
      <c r="J9" s="87"/>
      <c r="K9" s="43"/>
      <c r="N9" s="44"/>
      <c r="O9" s="44"/>
      <c r="P9" s="44"/>
      <c r="Q9" s="44"/>
    </row>
    <row r="10" spans="1:17" ht="16.5">
      <c r="A10" s="70" t="s">
        <v>9</v>
      </c>
      <c r="B10" s="82">
        <v>8.469999999999999</v>
      </c>
      <c r="C10" s="80">
        <v>7.91</v>
      </c>
      <c r="D10" s="81">
        <f t="shared" si="0"/>
        <v>39543.093270365986</v>
      </c>
      <c r="E10" s="81">
        <f t="shared" si="1"/>
        <v>49062.895069532235</v>
      </c>
      <c r="F10" s="91">
        <f t="shared" si="2"/>
        <v>101.03561587630196</v>
      </c>
      <c r="G10" s="80">
        <v>334.92999999999984</v>
      </c>
      <c r="H10" s="80">
        <v>7.640000000000001</v>
      </c>
      <c r="I10" s="82">
        <v>3104.7</v>
      </c>
      <c r="J10" s="87">
        <v>60.54</v>
      </c>
      <c r="K10" s="43"/>
      <c r="N10" s="44"/>
      <c r="O10" s="44"/>
      <c r="P10" s="44"/>
      <c r="Q10" s="44"/>
    </row>
    <row r="11" spans="1:17" ht="16.5">
      <c r="A11" s="70" t="s">
        <v>10</v>
      </c>
      <c r="B11" s="82">
        <v>8.396</v>
      </c>
      <c r="C11" s="80">
        <v>9.6</v>
      </c>
      <c r="D11" s="81">
        <f t="shared" si="0"/>
        <v>39614.10195331109</v>
      </c>
      <c r="E11" s="81">
        <f t="shared" si="1"/>
        <v>49432.29166666667</v>
      </c>
      <c r="F11" s="91">
        <f t="shared" si="2"/>
        <v>101.79631727073037</v>
      </c>
      <c r="G11" s="80">
        <v>332.5999999999999</v>
      </c>
      <c r="H11" s="80">
        <v>0</v>
      </c>
      <c r="I11" s="82">
        <v>3796.4</v>
      </c>
      <c r="J11" s="87"/>
      <c r="K11" s="43"/>
      <c r="N11" s="44"/>
      <c r="O11" s="44"/>
      <c r="P11" s="44"/>
      <c r="Q11" s="44"/>
    </row>
    <row r="12" spans="1:17" s="45" customFormat="1" ht="16.5">
      <c r="A12" s="71" t="s">
        <v>11</v>
      </c>
      <c r="B12" s="83">
        <v>14.100000000000009</v>
      </c>
      <c r="C12" s="80">
        <v>14.8</v>
      </c>
      <c r="D12" s="81">
        <f t="shared" si="0"/>
        <v>50475.1773049645</v>
      </c>
      <c r="E12" s="81">
        <f t="shared" si="1"/>
        <v>50326.85810810811</v>
      </c>
      <c r="F12" s="91">
        <f t="shared" si="2"/>
        <v>103.63850516496727</v>
      </c>
      <c r="G12" s="80">
        <v>711.6999999999998</v>
      </c>
      <c r="H12" s="80">
        <v>0</v>
      </c>
      <c r="I12" s="82">
        <v>5958.7</v>
      </c>
      <c r="J12" s="87"/>
      <c r="K12" s="43"/>
      <c r="N12" s="44"/>
      <c r="O12" s="44"/>
      <c r="P12" s="44"/>
      <c r="Q12" s="44"/>
    </row>
    <row r="13" spans="1:17" s="46" customFormat="1" ht="16.5">
      <c r="A13" s="70" t="s">
        <v>12</v>
      </c>
      <c r="B13" s="82">
        <v>37.89999999999998</v>
      </c>
      <c r="C13" s="80">
        <v>37.9</v>
      </c>
      <c r="D13" s="81">
        <f t="shared" si="0"/>
        <v>52237.46701846967</v>
      </c>
      <c r="E13" s="81">
        <f t="shared" si="1"/>
        <v>49748.68073878628</v>
      </c>
      <c r="F13" s="91">
        <f t="shared" si="2"/>
        <v>102.44785984099316</v>
      </c>
      <c r="G13" s="80">
        <v>1979.7999999999993</v>
      </c>
      <c r="H13" s="80">
        <v>7.099999999999994</v>
      </c>
      <c r="I13" s="82">
        <v>15083.8</v>
      </c>
      <c r="J13" s="87">
        <v>143.6</v>
      </c>
      <c r="K13" s="43"/>
      <c r="L13" s="45"/>
      <c r="N13" s="44"/>
      <c r="O13" s="44"/>
      <c r="P13" s="44"/>
      <c r="Q13" s="44"/>
    </row>
    <row r="14" spans="1:17" s="45" customFormat="1" ht="30">
      <c r="A14" s="71" t="s">
        <v>13</v>
      </c>
      <c r="B14" s="83">
        <v>43.584</v>
      </c>
      <c r="C14" s="80">
        <v>45.824</v>
      </c>
      <c r="D14" s="81">
        <f>_xlfn.IFERROR(G14/B14*1000,0)</f>
        <v>47235.22393538914</v>
      </c>
      <c r="E14" s="81">
        <f t="shared" si="1"/>
        <v>48711.91951815643</v>
      </c>
      <c r="F14" s="91">
        <f t="shared" si="2"/>
        <v>100.31284909010796</v>
      </c>
      <c r="G14" s="80">
        <v>2058.7000000000007</v>
      </c>
      <c r="H14" s="80">
        <v>0</v>
      </c>
      <c r="I14" s="82">
        <v>17857.4</v>
      </c>
      <c r="J14" s="87"/>
      <c r="K14" s="43"/>
      <c r="N14" s="44"/>
      <c r="O14" s="44"/>
      <c r="P14" s="44"/>
      <c r="Q14" s="44"/>
    </row>
    <row r="15" spans="1:17" s="45" customFormat="1" ht="16.5">
      <c r="A15" s="70" t="s">
        <v>14</v>
      </c>
      <c r="B15" s="82">
        <v>28.80000000000001</v>
      </c>
      <c r="C15" s="80">
        <v>32.3</v>
      </c>
      <c r="D15" s="81">
        <f t="shared" si="0"/>
        <v>59180.55555555552</v>
      </c>
      <c r="E15" s="81">
        <f t="shared" si="1"/>
        <v>52400.54179566564</v>
      </c>
      <c r="F15" s="91">
        <f t="shared" si="2"/>
        <v>107.90885872254043</v>
      </c>
      <c r="G15" s="80">
        <v>1704.3999999999996</v>
      </c>
      <c r="H15" s="80">
        <v>0</v>
      </c>
      <c r="I15" s="82">
        <v>13540.3</v>
      </c>
      <c r="J15" s="87"/>
      <c r="K15" s="43"/>
      <c r="N15" s="44"/>
      <c r="O15" s="44"/>
      <c r="P15" s="44"/>
      <c r="Q15" s="44"/>
    </row>
    <row r="16" spans="1:17" s="45" customFormat="1" ht="16.5">
      <c r="A16" s="72" t="s">
        <v>66</v>
      </c>
      <c r="B16" s="82">
        <v>22.80000000000001</v>
      </c>
      <c r="C16" s="80">
        <v>22.8</v>
      </c>
      <c r="D16" s="81">
        <f t="shared" si="0"/>
        <v>48811.40350877193</v>
      </c>
      <c r="E16" s="81">
        <f t="shared" si="1"/>
        <v>48591.55701754386</v>
      </c>
      <c r="F16" s="91">
        <f t="shared" si="2"/>
        <v>100.0649856209717</v>
      </c>
      <c r="G16" s="80">
        <v>1112.9000000000005</v>
      </c>
      <c r="H16" s="80">
        <v>6.400000000000002</v>
      </c>
      <c r="I16" s="82">
        <v>8863.1</v>
      </c>
      <c r="J16" s="87">
        <v>32.1</v>
      </c>
      <c r="K16" s="43"/>
      <c r="N16" s="44"/>
      <c r="O16" s="44"/>
      <c r="P16" s="44"/>
      <c r="Q16" s="44"/>
    </row>
    <row r="17" spans="1:17" s="45" customFormat="1" ht="16.5">
      <c r="A17" s="70" t="s">
        <v>67</v>
      </c>
      <c r="B17" s="82">
        <v>22.997000000000014</v>
      </c>
      <c r="C17" s="80">
        <v>22.5</v>
      </c>
      <c r="D17" s="81">
        <f t="shared" si="0"/>
        <v>48867.243553506916</v>
      </c>
      <c r="E17" s="81">
        <f t="shared" si="1"/>
        <v>48585.555555555555</v>
      </c>
      <c r="F17" s="91">
        <f t="shared" si="2"/>
        <v>100.05262676185247</v>
      </c>
      <c r="G17" s="80">
        <v>1123.7999999999993</v>
      </c>
      <c r="H17" s="80">
        <v>0</v>
      </c>
      <c r="I17" s="82">
        <v>8745.4</v>
      </c>
      <c r="J17" s="87"/>
      <c r="K17" s="43"/>
      <c r="N17" s="44"/>
      <c r="O17" s="44"/>
      <c r="P17" s="44"/>
      <c r="Q17" s="44"/>
    </row>
    <row r="18" spans="1:17" ht="16.5">
      <c r="A18" s="70" t="s">
        <v>16</v>
      </c>
      <c r="B18" s="82">
        <v>64.30000000000001</v>
      </c>
      <c r="C18" s="80">
        <v>64.3</v>
      </c>
      <c r="D18" s="81">
        <f t="shared" si="0"/>
        <v>48559.87558320369</v>
      </c>
      <c r="E18" s="81">
        <f t="shared" si="1"/>
        <v>48560.0699844479</v>
      </c>
      <c r="F18" s="91">
        <f t="shared" si="2"/>
        <v>100.0001441195385</v>
      </c>
      <c r="G18" s="80">
        <v>3122.399999999998</v>
      </c>
      <c r="H18" s="80">
        <v>0</v>
      </c>
      <c r="I18" s="82">
        <v>24979.3</v>
      </c>
      <c r="J18" s="87"/>
      <c r="K18" s="43"/>
      <c r="N18" s="44"/>
      <c r="O18" s="44"/>
      <c r="P18" s="44"/>
      <c r="Q18" s="44"/>
    </row>
    <row r="19" spans="1:17" ht="16.5">
      <c r="A19" s="70" t="s">
        <v>17</v>
      </c>
      <c r="B19" s="82">
        <v>13.200000000000003</v>
      </c>
      <c r="C19" s="80">
        <v>11.8</v>
      </c>
      <c r="D19" s="81">
        <f t="shared" si="0"/>
        <v>48553.0303030303</v>
      </c>
      <c r="E19" s="81">
        <f t="shared" si="1"/>
        <v>48559.3220338983</v>
      </c>
      <c r="F19" s="91">
        <f t="shared" si="2"/>
        <v>99.9986038589339</v>
      </c>
      <c r="G19" s="80">
        <v>640.9000000000001</v>
      </c>
      <c r="H19" s="80">
        <v>0</v>
      </c>
      <c r="I19" s="82">
        <v>4584</v>
      </c>
      <c r="J19" s="87"/>
      <c r="K19" s="43"/>
      <c r="N19" s="44"/>
      <c r="O19" s="44"/>
      <c r="P19" s="44"/>
      <c r="Q19" s="44"/>
    </row>
    <row r="20" spans="1:17" ht="16.5">
      <c r="A20" s="73" t="s">
        <v>68</v>
      </c>
      <c r="B20" s="84">
        <v>16.34899999999999</v>
      </c>
      <c r="C20" s="85">
        <v>15.95</v>
      </c>
      <c r="D20" s="92">
        <f t="shared" si="0"/>
        <v>43611.23004465108</v>
      </c>
      <c r="E20" s="81">
        <f t="shared" si="1"/>
        <v>47740.595611285265</v>
      </c>
      <c r="F20" s="91">
        <f t="shared" si="2"/>
        <v>98.31259392768794</v>
      </c>
      <c r="G20" s="85">
        <v>713</v>
      </c>
      <c r="H20" s="85">
        <v>1.5999999999999943</v>
      </c>
      <c r="I20" s="84">
        <v>6091.7</v>
      </c>
      <c r="J20" s="88">
        <v>97.5</v>
      </c>
      <c r="K20" s="43"/>
      <c r="N20" s="44"/>
      <c r="O20" s="44"/>
      <c r="P20" s="44"/>
      <c r="Q20" s="44"/>
    </row>
    <row r="21" spans="1:17" s="48" customFormat="1" ht="16.5">
      <c r="A21" s="74" t="s">
        <v>46</v>
      </c>
      <c r="B21" s="89">
        <f>SUM(B4:B20)</f>
        <v>452.7370000000001</v>
      </c>
      <c r="C21" s="89">
        <f>SUM(C4:C20)</f>
        <v>455.22600000000006</v>
      </c>
      <c r="D21" s="89">
        <f>_xlfn.IFERROR(G21/B21*1000,0)</f>
        <v>47268.09096672017</v>
      </c>
      <c r="E21" s="89">
        <f>_xlfn.IFERROR(I21/C21/$K$1*1000,0)</f>
        <v>49093.0054522369</v>
      </c>
      <c r="F21" s="93">
        <f>_xlfn.IFERROR(E21/$I$2*100,0)</f>
        <v>101.09762243047138</v>
      </c>
      <c r="G21" s="89">
        <f>SUM(G4:G20)</f>
        <v>21400.013699999996</v>
      </c>
      <c r="H21" s="89">
        <f>SUM(H4:H20)</f>
        <v>32.13999999999997</v>
      </c>
      <c r="I21" s="89">
        <f>SUM(I4:I20)</f>
        <v>178787.3</v>
      </c>
      <c r="J21" s="89">
        <f>SUM(J4:J20)</f>
        <v>479.64</v>
      </c>
      <c r="K21" s="47"/>
      <c r="N21" s="44"/>
      <c r="O21" s="44"/>
      <c r="P21" s="49"/>
      <c r="Q21" s="49"/>
    </row>
    <row r="22" spans="1:17" ht="30">
      <c r="A22" s="75" t="s">
        <v>19</v>
      </c>
      <c r="B22" s="82">
        <v>20.25</v>
      </c>
      <c r="C22" s="80">
        <v>16.75</v>
      </c>
      <c r="D22" s="81">
        <f aca="true" t="shared" si="3" ref="D22:D42">_xlfn.IFERROR(G22/B22*1000,0)</f>
        <v>48558.02469135798</v>
      </c>
      <c r="E22" s="81">
        <f aca="true" t="shared" si="4" ref="E22:E42">_xlfn.IFERROR(I22/C22/$K$1*1000,0)</f>
        <v>48558.95522388059</v>
      </c>
      <c r="F22" s="91">
        <f aca="true" t="shared" si="5" ref="F22:F42">_xlfn.IFERROR(E22/$I$2*100,0)</f>
        <v>99.99784848410336</v>
      </c>
      <c r="G22" s="80">
        <v>983.2999999999993</v>
      </c>
      <c r="H22" s="80">
        <v>20.39999999999999</v>
      </c>
      <c r="I22" s="80">
        <v>6506.9</v>
      </c>
      <c r="J22" s="87">
        <v>123.1</v>
      </c>
      <c r="K22" s="43"/>
      <c r="N22" s="44"/>
      <c r="O22" s="44"/>
      <c r="P22" s="44"/>
      <c r="Q22" s="44"/>
    </row>
    <row r="23" spans="1:17" ht="30">
      <c r="A23" s="75" t="s">
        <v>69</v>
      </c>
      <c r="B23" s="82">
        <v>0</v>
      </c>
      <c r="C23" s="80"/>
      <c r="D23" s="81">
        <f t="shared" si="3"/>
        <v>0</v>
      </c>
      <c r="E23" s="81">
        <f t="shared" si="4"/>
        <v>0</v>
      </c>
      <c r="F23" s="91">
        <f t="shared" si="5"/>
        <v>0</v>
      </c>
      <c r="G23" s="80">
        <v>0</v>
      </c>
      <c r="H23" s="80">
        <v>0</v>
      </c>
      <c r="I23" s="80"/>
      <c r="J23" s="87"/>
      <c r="K23" s="43"/>
      <c r="N23" s="44"/>
      <c r="O23" s="44"/>
      <c r="P23" s="44"/>
      <c r="Q23" s="44"/>
    </row>
    <row r="24" spans="1:17" ht="30">
      <c r="A24" s="75" t="s">
        <v>21</v>
      </c>
      <c r="B24" s="82">
        <v>5.999999999999993</v>
      </c>
      <c r="C24" s="80">
        <v>8.1</v>
      </c>
      <c r="D24" s="81">
        <f t="shared" si="3"/>
        <v>48616.66666666669</v>
      </c>
      <c r="E24" s="81">
        <f t="shared" si="4"/>
        <v>48560.18518518518</v>
      </c>
      <c r="F24" s="91">
        <f t="shared" si="5"/>
        <v>100.00038135334674</v>
      </c>
      <c r="G24" s="80">
        <v>291.6999999999998</v>
      </c>
      <c r="H24" s="80">
        <v>0</v>
      </c>
      <c r="I24" s="80">
        <v>3146.7</v>
      </c>
      <c r="J24" s="87"/>
      <c r="K24" s="43"/>
      <c r="N24" s="44"/>
      <c r="O24" s="44"/>
      <c r="P24" s="44"/>
      <c r="Q24" s="44"/>
    </row>
    <row r="25" spans="1:17" s="36" customFormat="1" ht="30">
      <c r="A25" s="75" t="s">
        <v>22</v>
      </c>
      <c r="B25" s="82">
        <v>3.389999999999997</v>
      </c>
      <c r="C25" s="80">
        <v>3.88</v>
      </c>
      <c r="D25" s="81">
        <f t="shared" si="3"/>
        <v>38171.09144542772</v>
      </c>
      <c r="E25" s="81">
        <f t="shared" si="4"/>
        <v>47377.57731958763</v>
      </c>
      <c r="F25" s="91">
        <f t="shared" si="5"/>
        <v>97.56502742913433</v>
      </c>
      <c r="G25" s="80">
        <v>129.39999999999986</v>
      </c>
      <c r="H25" s="80">
        <v>0</v>
      </c>
      <c r="I25" s="80">
        <v>1470.6</v>
      </c>
      <c r="J25" s="87">
        <v>0.5</v>
      </c>
      <c r="K25" s="43"/>
      <c r="N25" s="44"/>
      <c r="O25" s="44"/>
      <c r="P25" s="44"/>
      <c r="Q25" s="44"/>
    </row>
    <row r="26" spans="1:17" ht="30">
      <c r="A26" s="75" t="s">
        <v>23</v>
      </c>
      <c r="B26" s="82">
        <v>5.796999999999997</v>
      </c>
      <c r="C26" s="80">
        <v>6.35</v>
      </c>
      <c r="D26" s="81">
        <f t="shared" si="3"/>
        <v>64464.37812661729</v>
      </c>
      <c r="E26" s="81">
        <f t="shared" si="4"/>
        <v>49525.59055118111</v>
      </c>
      <c r="F26" s="91">
        <f t="shared" si="5"/>
        <v>101.98844841676504</v>
      </c>
      <c r="G26" s="80">
        <v>373.7000000000003</v>
      </c>
      <c r="H26" s="80">
        <v>0</v>
      </c>
      <c r="I26" s="80">
        <v>2515.9</v>
      </c>
      <c r="J26" s="87">
        <v>21.7</v>
      </c>
      <c r="K26" s="43"/>
      <c r="N26" s="44"/>
      <c r="O26" s="44"/>
      <c r="P26" s="44"/>
      <c r="Q26" s="44"/>
    </row>
    <row r="27" spans="1:17" ht="16.5">
      <c r="A27" s="75" t="s">
        <v>24</v>
      </c>
      <c r="B27" s="82">
        <v>8.699999999999996</v>
      </c>
      <c r="C27" s="80">
        <v>8</v>
      </c>
      <c r="D27" s="81">
        <f t="shared" si="3"/>
        <v>54045.97701149426</v>
      </c>
      <c r="E27" s="81">
        <f t="shared" si="4"/>
        <v>49306.25</v>
      </c>
      <c r="F27" s="91">
        <f t="shared" si="5"/>
        <v>101.53675864909391</v>
      </c>
      <c r="G27" s="80">
        <v>470.1999999999998</v>
      </c>
      <c r="H27" s="80">
        <v>1.3000000000000043</v>
      </c>
      <c r="I27" s="80">
        <v>3155.6</v>
      </c>
      <c r="J27" s="87">
        <v>32.2</v>
      </c>
      <c r="K27" s="43"/>
      <c r="N27" s="44"/>
      <c r="O27" s="44"/>
      <c r="P27" s="44"/>
      <c r="Q27" s="44"/>
    </row>
    <row r="28" spans="1:17" ht="30">
      <c r="A28" s="75" t="s">
        <v>70</v>
      </c>
      <c r="B28" s="90">
        <v>5.000999999999998</v>
      </c>
      <c r="C28" s="80">
        <v>4.147</v>
      </c>
      <c r="D28" s="81">
        <f t="shared" si="3"/>
        <v>49510.09798040397</v>
      </c>
      <c r="E28" s="81">
        <f t="shared" si="4"/>
        <v>48987.219676874854</v>
      </c>
      <c r="F28" s="91">
        <f t="shared" si="5"/>
        <v>100.87977692931396</v>
      </c>
      <c r="G28" s="80">
        <v>247.60000000000014</v>
      </c>
      <c r="H28" s="80">
        <v>0</v>
      </c>
      <c r="I28" s="80">
        <v>1625.2</v>
      </c>
      <c r="J28" s="87"/>
      <c r="K28" s="43"/>
      <c r="N28" s="44"/>
      <c r="O28" s="44"/>
      <c r="P28" s="44"/>
      <c r="Q28" s="44"/>
    </row>
    <row r="29" spans="1:17" ht="16.5">
      <c r="A29" s="75" t="s">
        <v>26</v>
      </c>
      <c r="B29" s="90">
        <v>1.7800000000000011</v>
      </c>
      <c r="C29" s="80">
        <v>2.41</v>
      </c>
      <c r="D29" s="81">
        <f t="shared" si="3"/>
        <v>48567.415730337074</v>
      </c>
      <c r="E29" s="81">
        <f t="shared" si="4"/>
        <v>48560.6846473029</v>
      </c>
      <c r="F29" s="91">
        <f t="shared" si="5"/>
        <v>100.00140989971766</v>
      </c>
      <c r="G29" s="80">
        <v>86.45000000000005</v>
      </c>
      <c r="H29" s="80">
        <v>12.100000000000001</v>
      </c>
      <c r="I29" s="80">
        <v>936.25</v>
      </c>
      <c r="J29" s="87">
        <v>64.7</v>
      </c>
      <c r="K29" s="43"/>
      <c r="N29" s="44"/>
      <c r="O29" s="44"/>
      <c r="P29" s="44"/>
      <c r="Q29" s="44"/>
    </row>
    <row r="30" spans="1:17" ht="16.5">
      <c r="A30" s="75" t="s">
        <v>27</v>
      </c>
      <c r="B30" s="82">
        <v>3</v>
      </c>
      <c r="C30" s="80">
        <v>3.35</v>
      </c>
      <c r="D30" s="81">
        <f t="shared" si="3"/>
        <v>42740.00000000001</v>
      </c>
      <c r="E30" s="81">
        <f t="shared" si="4"/>
        <v>47955.97014925373</v>
      </c>
      <c r="F30" s="91">
        <f t="shared" si="5"/>
        <v>98.7561164523347</v>
      </c>
      <c r="G30" s="80">
        <v>128.22000000000003</v>
      </c>
      <c r="H30" s="80">
        <v>12.689999999999998</v>
      </c>
      <c r="I30" s="80">
        <v>1285.22</v>
      </c>
      <c r="J30" s="87">
        <v>109.69</v>
      </c>
      <c r="K30" s="43"/>
      <c r="N30" s="44"/>
      <c r="O30" s="44"/>
      <c r="P30" s="44"/>
      <c r="Q30" s="44"/>
    </row>
    <row r="31" spans="1:17" ht="16.5">
      <c r="A31" s="76" t="s">
        <v>28</v>
      </c>
      <c r="B31" s="90">
        <v>4.700000000000003</v>
      </c>
      <c r="C31" s="80">
        <v>4.7</v>
      </c>
      <c r="D31" s="81">
        <f t="shared" si="3"/>
        <v>42723.40425531911</v>
      </c>
      <c r="E31" s="81">
        <f t="shared" si="4"/>
        <v>46750</v>
      </c>
      <c r="F31" s="91">
        <f t="shared" si="5"/>
        <v>96.27265238879737</v>
      </c>
      <c r="G31" s="80">
        <v>200.79999999999995</v>
      </c>
      <c r="H31" s="80">
        <v>0</v>
      </c>
      <c r="I31" s="80">
        <v>1757.8</v>
      </c>
      <c r="J31" s="87"/>
      <c r="K31" s="43"/>
      <c r="N31" s="44"/>
      <c r="O31" s="44"/>
      <c r="P31" s="44"/>
      <c r="Q31" s="44"/>
    </row>
    <row r="32" spans="1:17" ht="16.5">
      <c r="A32" s="75" t="s">
        <v>29</v>
      </c>
      <c r="B32" s="82">
        <v>4.200000000000003</v>
      </c>
      <c r="C32" s="80">
        <v>4.9</v>
      </c>
      <c r="D32" s="81">
        <f t="shared" si="3"/>
        <v>44530.952380952345</v>
      </c>
      <c r="E32" s="81">
        <f t="shared" si="4"/>
        <v>47908.928571428565</v>
      </c>
      <c r="F32" s="91">
        <f t="shared" si="5"/>
        <v>98.65924335137677</v>
      </c>
      <c r="G32" s="80">
        <v>187.02999999999997</v>
      </c>
      <c r="H32" s="80">
        <v>0</v>
      </c>
      <c r="I32" s="80">
        <v>1878.03</v>
      </c>
      <c r="J32" s="87">
        <v>34.4</v>
      </c>
      <c r="K32" s="43"/>
      <c r="N32" s="44"/>
      <c r="O32" s="44"/>
      <c r="P32" s="44"/>
      <c r="Q32" s="44"/>
    </row>
    <row r="33" spans="1:17" ht="30">
      <c r="A33" s="75" t="s">
        <v>30</v>
      </c>
      <c r="B33" s="90">
        <v>6.0020000000000024</v>
      </c>
      <c r="C33" s="80">
        <v>5.876</v>
      </c>
      <c r="D33" s="81">
        <f t="shared" si="3"/>
        <v>46617.794068643794</v>
      </c>
      <c r="E33" s="81">
        <f t="shared" si="4"/>
        <v>48106.70524166099</v>
      </c>
      <c r="F33" s="91">
        <f t="shared" si="5"/>
        <v>99.06652644493613</v>
      </c>
      <c r="G33" s="80">
        <v>279.8000000000002</v>
      </c>
      <c r="H33" s="80">
        <v>0</v>
      </c>
      <c r="I33" s="80">
        <v>2261.4</v>
      </c>
      <c r="J33" s="87"/>
      <c r="K33" s="43"/>
      <c r="N33" s="44"/>
      <c r="O33" s="44"/>
      <c r="P33" s="44"/>
      <c r="Q33" s="44"/>
    </row>
    <row r="34" spans="1:17" ht="30">
      <c r="A34" s="75" t="s">
        <v>71</v>
      </c>
      <c r="B34" s="82">
        <v>2.3000000000000007</v>
      </c>
      <c r="C34" s="80">
        <v>2.3</v>
      </c>
      <c r="D34" s="81">
        <f t="shared" si="3"/>
        <v>45304.34782608691</v>
      </c>
      <c r="E34" s="81">
        <f t="shared" si="4"/>
        <v>49092.39130434783</v>
      </c>
      <c r="F34" s="91">
        <f t="shared" si="5"/>
        <v>101.0963577107657</v>
      </c>
      <c r="G34" s="80">
        <v>104.19999999999993</v>
      </c>
      <c r="H34" s="80">
        <v>0</v>
      </c>
      <c r="I34" s="80">
        <v>903.3</v>
      </c>
      <c r="J34" s="87"/>
      <c r="K34" s="43"/>
      <c r="N34" s="44"/>
      <c r="O34" s="44"/>
      <c r="P34" s="44"/>
      <c r="Q34" s="44"/>
    </row>
    <row r="35" spans="1:17" ht="16.5">
      <c r="A35" s="75" t="s">
        <v>32</v>
      </c>
      <c r="B35" s="82">
        <v>7.200000000000003</v>
      </c>
      <c r="C35" s="80">
        <v>7.9</v>
      </c>
      <c r="D35" s="81">
        <f t="shared" si="3"/>
        <v>51055.55555555552</v>
      </c>
      <c r="E35" s="81">
        <f t="shared" si="4"/>
        <v>49025.3164556962</v>
      </c>
      <c r="F35" s="91">
        <f t="shared" si="5"/>
        <v>100.95822993347652</v>
      </c>
      <c r="G35" s="80">
        <v>367.5999999999999</v>
      </c>
      <c r="H35" s="80">
        <v>13.200000000000003</v>
      </c>
      <c r="I35" s="80">
        <v>3098.4</v>
      </c>
      <c r="J35" s="87">
        <v>63.6</v>
      </c>
      <c r="K35" s="43"/>
      <c r="N35" s="44"/>
      <c r="O35" s="44"/>
      <c r="P35" s="44"/>
      <c r="Q35" s="44"/>
    </row>
    <row r="36" spans="1:17" ht="30">
      <c r="A36" s="75" t="s">
        <v>72</v>
      </c>
      <c r="B36" s="82">
        <v>3</v>
      </c>
      <c r="C36" s="80">
        <v>3</v>
      </c>
      <c r="D36" s="81">
        <f t="shared" si="3"/>
        <v>68233.33333333334</v>
      </c>
      <c r="E36" s="81">
        <f t="shared" si="4"/>
        <v>49320.833333333336</v>
      </c>
      <c r="F36" s="91">
        <f t="shared" si="5"/>
        <v>101.56679022515102</v>
      </c>
      <c r="G36" s="80">
        <v>204.70000000000005</v>
      </c>
      <c r="H36" s="80">
        <v>0</v>
      </c>
      <c r="I36" s="80">
        <v>1183.7</v>
      </c>
      <c r="J36" s="87"/>
      <c r="K36" s="43"/>
      <c r="N36" s="44"/>
      <c r="O36" s="44"/>
      <c r="P36" s="44"/>
      <c r="Q36" s="44"/>
    </row>
    <row r="37" spans="1:17" ht="30">
      <c r="A37" s="75" t="s">
        <v>73</v>
      </c>
      <c r="B37" s="90">
        <v>9.7</v>
      </c>
      <c r="C37" s="80">
        <v>9</v>
      </c>
      <c r="D37" s="81">
        <f t="shared" si="3"/>
        <v>49103.09278350516</v>
      </c>
      <c r="E37" s="81">
        <f t="shared" si="4"/>
        <v>48559.722222222226</v>
      </c>
      <c r="F37" s="91">
        <f t="shared" si="5"/>
        <v>99.99942796997988</v>
      </c>
      <c r="G37" s="80">
        <v>476.3</v>
      </c>
      <c r="H37" s="80">
        <v>0</v>
      </c>
      <c r="I37" s="80">
        <v>3496.3</v>
      </c>
      <c r="J37" s="87">
        <v>0</v>
      </c>
      <c r="K37" s="43"/>
      <c r="N37" s="44"/>
      <c r="O37" s="44"/>
      <c r="P37" s="44"/>
      <c r="Q37" s="44"/>
    </row>
    <row r="38" spans="1:17" ht="30">
      <c r="A38" s="75" t="s">
        <v>74</v>
      </c>
      <c r="B38" s="82">
        <v>2.4979999999999976</v>
      </c>
      <c r="C38" s="80">
        <v>3.17</v>
      </c>
      <c r="D38" s="81">
        <f t="shared" si="3"/>
        <v>48598.879103282714</v>
      </c>
      <c r="E38" s="81">
        <f t="shared" si="4"/>
        <v>48576.49842271294</v>
      </c>
      <c r="F38" s="91">
        <f t="shared" si="5"/>
        <v>100.03397533507608</v>
      </c>
      <c r="G38" s="80">
        <v>121.40000000000009</v>
      </c>
      <c r="H38" s="80">
        <v>0</v>
      </c>
      <c r="I38" s="80">
        <v>1231.9</v>
      </c>
      <c r="J38" s="87"/>
      <c r="K38" s="43"/>
      <c r="N38" s="44"/>
      <c r="O38" s="44"/>
      <c r="P38" s="44"/>
      <c r="Q38" s="44"/>
    </row>
    <row r="39" spans="1:17" ht="30">
      <c r="A39" s="75" t="s">
        <v>36</v>
      </c>
      <c r="B39" s="82">
        <v>4.399999999999999</v>
      </c>
      <c r="C39" s="80">
        <v>4.4</v>
      </c>
      <c r="D39" s="81">
        <f t="shared" si="3"/>
        <v>49886.363636363654</v>
      </c>
      <c r="E39" s="81">
        <f t="shared" si="4"/>
        <v>47127.840909090904</v>
      </c>
      <c r="F39" s="91">
        <f t="shared" si="5"/>
        <v>97.05074322300433</v>
      </c>
      <c r="G39" s="80">
        <v>219.5</v>
      </c>
      <c r="H39" s="80">
        <v>0</v>
      </c>
      <c r="I39" s="80">
        <v>1658.9</v>
      </c>
      <c r="J39" s="87"/>
      <c r="K39" s="43"/>
      <c r="N39" s="44"/>
      <c r="O39" s="44"/>
      <c r="P39" s="44"/>
      <c r="Q39" s="44"/>
    </row>
    <row r="40" spans="1:17" ht="30">
      <c r="A40" s="75" t="s">
        <v>75</v>
      </c>
      <c r="B40" s="82">
        <v>8.739999999999995</v>
      </c>
      <c r="C40" s="80">
        <v>8.6</v>
      </c>
      <c r="D40" s="81">
        <f t="shared" si="3"/>
        <v>49427.91762013733</v>
      </c>
      <c r="E40" s="81">
        <f t="shared" si="4"/>
        <v>48665.6976744186</v>
      </c>
      <c r="F40" s="91">
        <f t="shared" si="5"/>
        <v>100.21766407417341</v>
      </c>
      <c r="G40" s="80">
        <v>432</v>
      </c>
      <c r="H40" s="80">
        <v>0</v>
      </c>
      <c r="I40" s="80">
        <v>3348.2</v>
      </c>
      <c r="J40" s="87">
        <v>0.2</v>
      </c>
      <c r="K40" s="43"/>
      <c r="N40" s="44"/>
      <c r="O40" s="44"/>
      <c r="P40" s="44"/>
      <c r="Q40" s="44"/>
    </row>
    <row r="41" spans="1:17" ht="16.5">
      <c r="A41" s="75" t="s">
        <v>38</v>
      </c>
      <c r="B41" s="82">
        <v>19.100000000000023</v>
      </c>
      <c r="C41" s="80">
        <v>19.8</v>
      </c>
      <c r="D41" s="81">
        <f t="shared" si="3"/>
        <v>48559.99999999994</v>
      </c>
      <c r="E41" s="81">
        <f t="shared" si="4"/>
        <v>48560</v>
      </c>
      <c r="F41" s="91">
        <f t="shared" si="5"/>
        <v>100</v>
      </c>
      <c r="G41" s="80">
        <v>927.4960000000001</v>
      </c>
      <c r="H41" s="80">
        <v>0</v>
      </c>
      <c r="I41" s="80">
        <v>7691.904</v>
      </c>
      <c r="J41" s="87">
        <v>67.2</v>
      </c>
      <c r="K41" s="43"/>
      <c r="N41" s="44"/>
      <c r="O41" s="44"/>
      <c r="P41" s="44"/>
      <c r="Q41" s="44"/>
    </row>
    <row r="42" spans="1:17" ht="30">
      <c r="A42" s="77" t="s">
        <v>39</v>
      </c>
      <c r="B42" s="84">
        <v>4.009999999999998</v>
      </c>
      <c r="C42" s="85">
        <v>3.8</v>
      </c>
      <c r="D42" s="92">
        <f t="shared" si="3"/>
        <v>55311.72069825439</v>
      </c>
      <c r="E42" s="81">
        <f t="shared" si="4"/>
        <v>53019.73684210527</v>
      </c>
      <c r="F42" s="91">
        <f t="shared" si="5"/>
        <v>109.18397208011794</v>
      </c>
      <c r="G42" s="85">
        <v>221.79999999999995</v>
      </c>
      <c r="H42" s="85">
        <v>0</v>
      </c>
      <c r="I42" s="85">
        <v>1611.8</v>
      </c>
      <c r="J42" s="88"/>
      <c r="K42" s="43"/>
      <c r="N42" s="44"/>
      <c r="O42" s="44"/>
      <c r="P42" s="44"/>
      <c r="Q42" s="44"/>
    </row>
    <row r="43" spans="1:17" s="48" customFormat="1" ht="16.5">
      <c r="A43" s="78" t="s">
        <v>47</v>
      </c>
      <c r="B43" s="89">
        <f>SUM(B22:B42)</f>
        <v>129.76800000000003</v>
      </c>
      <c r="C43" s="89">
        <f>SUM(C22:C42)</f>
        <v>130.43300000000002</v>
      </c>
      <c r="D43" s="89">
        <f>_xlfn.IFERROR(G43/B43*1000,0)</f>
        <v>49728.715862153986</v>
      </c>
      <c r="E43" s="89">
        <f>_xlfn.IFERROR(I43/C43/$K$1*1000,0)</f>
        <v>48649.50204319459</v>
      </c>
      <c r="F43" s="93">
        <f>_xlfn.IFERROR(E43/$I$2*100,0)</f>
        <v>100.18431228005475</v>
      </c>
      <c r="G43" s="89">
        <f>SUM(G22:G42)</f>
        <v>6453.196</v>
      </c>
      <c r="H43" s="89">
        <f>SUM(H22:H42)</f>
        <v>59.69</v>
      </c>
      <c r="I43" s="89">
        <f>SUM(I22:I42)</f>
        <v>50764.00400000001</v>
      </c>
      <c r="J43" s="89">
        <f>SUM(J22:J42)</f>
        <v>517.29</v>
      </c>
      <c r="K43" s="47"/>
      <c r="N43" s="44"/>
      <c r="O43" s="44"/>
      <c r="P43" s="49"/>
      <c r="Q43" s="49"/>
    </row>
    <row r="44" spans="1:17" s="48" customFormat="1" ht="16.5">
      <c r="A44" s="78" t="s">
        <v>48</v>
      </c>
      <c r="B44" s="89">
        <f>B21+B43</f>
        <v>582.5050000000001</v>
      </c>
      <c r="C44" s="89">
        <f>C21+C43</f>
        <v>585.6590000000001</v>
      </c>
      <c r="D44" s="89">
        <f>_xlfn.IFERROR(G44/B44*1000,0)</f>
        <v>47816.25857288777</v>
      </c>
      <c r="E44" s="89">
        <f>_xlfn.IFERROR(I44/C44/$K$1*1000,0)</f>
        <v>48994.23213849697</v>
      </c>
      <c r="F44" s="93">
        <f>_xlfn.IFERROR(E44/$I$2*100,0)</f>
        <v>100.89421774814038</v>
      </c>
      <c r="G44" s="89">
        <f>G21+G43</f>
        <v>27853.209699999996</v>
      </c>
      <c r="H44" s="89">
        <f>H21+H43</f>
        <v>91.82999999999997</v>
      </c>
      <c r="I44" s="89">
        <f>I21+I43</f>
        <v>229551.304</v>
      </c>
      <c r="J44" s="89">
        <f>J21+J43</f>
        <v>996.93</v>
      </c>
      <c r="K44" s="47"/>
      <c r="N44" s="44"/>
      <c r="O44" s="44"/>
      <c r="P44" s="49"/>
      <c r="Q44" s="49"/>
    </row>
    <row r="45" spans="2:9" ht="16.5">
      <c r="B45" s="54"/>
      <c r="D45" s="54"/>
      <c r="E45" s="54"/>
      <c r="G45" s="54"/>
      <c r="H45" s="54"/>
      <c r="I45" s="54"/>
    </row>
    <row r="48" spans="2:3" ht="16.5">
      <c r="B48" s="51"/>
      <c r="C48" s="51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!" error="Введенные данные должны быть в диапазоне от 30,2 до 36,3." sqref="Q5:Q9">
      <formula1>30.2</formula1>
      <formula2>36.3</formula2>
    </dataValidation>
    <dataValidation type="decimal" allowBlank="1" showInputMessage="1" showErrorMessage="1" errorTitle="Внимание" error="Допускается ввод только неотрицательных чисел!" sqref="J5:M9">
      <formula1>0</formula1>
      <formula2>9.99999999999999E+23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Q45"/>
  <sheetViews>
    <sheetView workbookViewId="0" topLeftCell="A1">
      <selection activeCell="I3" sqref="I3"/>
    </sheetView>
  </sheetViews>
  <sheetFormatPr defaultColWidth="9.140625" defaultRowHeight="15"/>
  <cols>
    <col min="1" max="1" width="30.140625" style="50" customWidth="1"/>
    <col min="2" max="2" width="17.57421875" style="51" customWidth="1"/>
    <col min="3" max="3" width="16.421875" style="51" customWidth="1"/>
    <col min="4" max="4" width="17.00390625" style="36" customWidth="1"/>
    <col min="5" max="5" width="13.57421875" style="51" customWidth="1"/>
    <col min="6" max="6" width="16.28125" style="52" customWidth="1"/>
    <col min="7" max="7" width="14.00390625" style="51" customWidth="1"/>
    <col min="8" max="8" width="12.421875" style="51" customWidth="1"/>
    <col min="9" max="9" width="16.140625" style="51" customWidth="1"/>
    <col min="10" max="11" width="11.8515625" style="53" customWidth="1"/>
    <col min="12" max="15" width="9.140625" style="38" customWidth="1"/>
    <col min="16" max="16" width="10.140625" style="38" bestFit="1" customWidth="1"/>
    <col min="17" max="16384" width="9.140625" style="38" customWidth="1"/>
  </cols>
  <sheetData>
    <row r="1" spans="1:11" ht="20.25">
      <c r="A1" s="104" t="s">
        <v>50</v>
      </c>
      <c r="B1" s="104"/>
      <c r="C1" s="104"/>
      <c r="D1" s="104"/>
      <c r="E1" s="104"/>
      <c r="F1" s="104"/>
      <c r="G1" s="104"/>
      <c r="H1" s="104"/>
      <c r="I1" s="104"/>
      <c r="J1" s="37" t="s">
        <v>61</v>
      </c>
      <c r="K1" s="37">
        <f>VLOOKUP(month,месяцы!$A$1:$B$12,2,FALSE)</f>
        <v>8</v>
      </c>
    </row>
    <row r="2" spans="1:11" ht="16.5">
      <c r="A2" s="105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05"/>
      <c r="C2" s="105"/>
      <c r="D2" s="105"/>
      <c r="E2" s="105"/>
      <c r="F2" s="105"/>
      <c r="G2" s="39"/>
      <c r="H2" s="40"/>
      <c r="I2" s="41">
        <v>48560</v>
      </c>
      <c r="J2" s="37">
        <v>2023</v>
      </c>
      <c r="K2" s="37"/>
    </row>
    <row r="3" spans="1:11" ht="90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(август)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45</v>
      </c>
      <c r="K3" s="35"/>
    </row>
    <row r="4" spans="1:17" ht="16.5">
      <c r="A4" s="70" t="s">
        <v>2</v>
      </c>
      <c r="B4" s="79">
        <v>59.99999999999994</v>
      </c>
      <c r="C4" s="80">
        <v>59.3</v>
      </c>
      <c r="D4" s="81">
        <f>_xlfn.IFERROR(G4/B4*1000,0)</f>
        <v>46180.00000000003</v>
      </c>
      <c r="E4" s="81">
        <f>_xlfn.IFERROR(I4/C4/$K$1*1000,0)</f>
        <v>47150.08431703204</v>
      </c>
      <c r="F4" s="91">
        <f>_xlfn.IFERROR(E4/$I$2*100,0)</f>
        <v>97.09654925253714</v>
      </c>
      <c r="G4" s="80">
        <v>2770.7999999999993</v>
      </c>
      <c r="H4" s="80">
        <v>0</v>
      </c>
      <c r="I4" s="82">
        <v>22368</v>
      </c>
      <c r="J4" s="87"/>
      <c r="K4" s="43"/>
      <c r="N4" s="44"/>
      <c r="O4" s="44"/>
      <c r="P4" s="44"/>
      <c r="Q4" s="44"/>
    </row>
    <row r="5" spans="1:17" ht="16.5">
      <c r="A5" s="70" t="s">
        <v>3</v>
      </c>
      <c r="B5" s="79">
        <v>22.799999999999983</v>
      </c>
      <c r="C5" s="80">
        <v>22.24</v>
      </c>
      <c r="D5" s="81">
        <f aca="true" t="shared" si="0" ref="D5:D20">_xlfn.IFERROR(G5/B5*1000,0)</f>
        <v>48552.6315789474</v>
      </c>
      <c r="E5" s="81">
        <f aca="true" t="shared" si="1" ref="E5:E20">_xlfn.IFERROR(I5/C5/$K$1*1000,0)</f>
        <v>48557.77877697842</v>
      </c>
      <c r="F5" s="91">
        <f aca="true" t="shared" si="2" ref="F5:F20">_xlfn.IFERROR(E5/$I$2*100,0)</f>
        <v>99.99542581750086</v>
      </c>
      <c r="G5" s="80">
        <v>1107</v>
      </c>
      <c r="H5" s="80">
        <v>0</v>
      </c>
      <c r="I5" s="82">
        <v>8639.4</v>
      </c>
      <c r="J5" s="87">
        <v>5.7</v>
      </c>
      <c r="K5" s="43"/>
      <c r="N5" s="44"/>
      <c r="O5" s="44"/>
      <c r="P5" s="44"/>
      <c r="Q5" s="44"/>
    </row>
    <row r="6" spans="1:17" ht="16.5">
      <c r="A6" s="70" t="s">
        <v>4</v>
      </c>
      <c r="B6" s="79">
        <v>47.099999999999966</v>
      </c>
      <c r="C6" s="80">
        <v>52</v>
      </c>
      <c r="D6" s="81">
        <f t="shared" si="0"/>
        <v>54681.52866242042</v>
      </c>
      <c r="E6" s="81">
        <f t="shared" si="1"/>
        <v>49365.144230769234</v>
      </c>
      <c r="F6" s="91">
        <f t="shared" si="2"/>
        <v>101.65804001393994</v>
      </c>
      <c r="G6" s="80">
        <v>2575.5</v>
      </c>
      <c r="H6" s="80">
        <v>0</v>
      </c>
      <c r="I6" s="82">
        <v>20535.9</v>
      </c>
      <c r="J6" s="87"/>
      <c r="K6" s="43"/>
      <c r="N6" s="44"/>
      <c r="O6" s="44"/>
      <c r="P6" s="44"/>
      <c r="Q6" s="44"/>
    </row>
    <row r="7" spans="1:17" ht="16.5">
      <c r="A7" s="70" t="s">
        <v>6</v>
      </c>
      <c r="B7" s="79">
        <v>52.60000000000002</v>
      </c>
      <c r="C7" s="80">
        <v>51.2</v>
      </c>
      <c r="D7" s="81">
        <f t="shared" si="0"/>
        <v>43996.19771863117</v>
      </c>
      <c r="E7" s="81">
        <f t="shared" si="1"/>
        <v>49235.83984375</v>
      </c>
      <c r="F7" s="91">
        <f t="shared" si="2"/>
        <v>101.39176244594317</v>
      </c>
      <c r="G7" s="80">
        <v>2314.2000000000007</v>
      </c>
      <c r="H7" s="80">
        <v>0</v>
      </c>
      <c r="I7" s="82">
        <v>20167</v>
      </c>
      <c r="J7" s="87"/>
      <c r="K7" s="43"/>
      <c r="N7" s="44"/>
      <c r="O7" s="44"/>
      <c r="P7" s="44"/>
      <c r="Q7" s="44"/>
    </row>
    <row r="8" spans="1:17" ht="16.5">
      <c r="A8" s="70" t="s">
        <v>7</v>
      </c>
      <c r="B8" s="82">
        <v>14.001999999999995</v>
      </c>
      <c r="C8" s="80">
        <v>13.225</v>
      </c>
      <c r="D8" s="81">
        <f t="shared" si="0"/>
        <v>48557.34895014997</v>
      </c>
      <c r="E8" s="81">
        <f t="shared" si="1"/>
        <v>48557.65595463138</v>
      </c>
      <c r="F8" s="91">
        <f t="shared" si="2"/>
        <v>99.99517288845013</v>
      </c>
      <c r="G8" s="80">
        <v>679.8999999999996</v>
      </c>
      <c r="H8" s="80">
        <v>9.5</v>
      </c>
      <c r="I8" s="82">
        <v>5137.4</v>
      </c>
      <c r="J8" s="87">
        <v>322.6</v>
      </c>
      <c r="K8" s="43"/>
      <c r="N8" s="44"/>
      <c r="O8" s="44"/>
      <c r="P8" s="44"/>
      <c r="Q8" s="44"/>
    </row>
    <row r="9" spans="1:17" s="45" customFormat="1" ht="16.5">
      <c r="A9" s="70" t="s">
        <v>8</v>
      </c>
      <c r="B9" s="82">
        <v>85.10000000000002</v>
      </c>
      <c r="C9" s="80">
        <v>87.9</v>
      </c>
      <c r="D9" s="81">
        <f t="shared" si="0"/>
        <v>48500.587544065806</v>
      </c>
      <c r="E9" s="81">
        <f t="shared" si="1"/>
        <v>48560.011376564275</v>
      </c>
      <c r="F9" s="91">
        <f t="shared" si="2"/>
        <v>100.00002342785064</v>
      </c>
      <c r="G9" s="80">
        <v>4127.4000000000015</v>
      </c>
      <c r="H9" s="80">
        <v>0</v>
      </c>
      <c r="I9" s="82">
        <v>34147.4</v>
      </c>
      <c r="J9" s="87"/>
      <c r="K9" s="43"/>
      <c r="N9" s="44"/>
      <c r="O9" s="44"/>
      <c r="P9" s="44"/>
      <c r="Q9" s="44"/>
    </row>
    <row r="10" spans="1:17" ht="16.5">
      <c r="A10" s="70" t="s">
        <v>9</v>
      </c>
      <c r="B10" s="82">
        <v>8.450000000000003</v>
      </c>
      <c r="C10" s="80">
        <v>7.82</v>
      </c>
      <c r="D10" s="81">
        <f t="shared" si="0"/>
        <v>45562.13017751477</v>
      </c>
      <c r="E10" s="81">
        <f t="shared" si="1"/>
        <v>48889.06649616368</v>
      </c>
      <c r="F10" s="91">
        <f t="shared" si="2"/>
        <v>100.67764929193508</v>
      </c>
      <c r="G10" s="80">
        <v>385</v>
      </c>
      <c r="H10" s="80">
        <v>14</v>
      </c>
      <c r="I10" s="82">
        <v>3058.5</v>
      </c>
      <c r="J10" s="87">
        <v>85.3</v>
      </c>
      <c r="K10" s="43"/>
      <c r="N10" s="44"/>
      <c r="O10" s="44"/>
      <c r="P10" s="44"/>
      <c r="Q10" s="44"/>
    </row>
    <row r="11" spans="1:17" ht="16.5">
      <c r="A11" s="70" t="s">
        <v>10</v>
      </c>
      <c r="B11" s="82">
        <v>9.004999999999988</v>
      </c>
      <c r="C11" s="80">
        <v>9.075</v>
      </c>
      <c r="D11" s="81">
        <f t="shared" si="0"/>
        <v>48728.484175458114</v>
      </c>
      <c r="E11" s="81">
        <f t="shared" si="1"/>
        <v>48308.539944903576</v>
      </c>
      <c r="F11" s="91">
        <f t="shared" si="2"/>
        <v>99.48216627863175</v>
      </c>
      <c r="G11" s="80">
        <v>438.7999999999997</v>
      </c>
      <c r="H11" s="80">
        <v>0</v>
      </c>
      <c r="I11" s="82">
        <v>3507.2</v>
      </c>
      <c r="J11" s="87"/>
      <c r="K11" s="43"/>
      <c r="N11" s="44"/>
      <c r="O11" s="44"/>
      <c r="P11" s="44"/>
      <c r="Q11" s="44"/>
    </row>
    <row r="12" spans="1:17" s="45" customFormat="1" ht="16.5">
      <c r="A12" s="71" t="s">
        <v>11</v>
      </c>
      <c r="B12" s="83">
        <v>15.400000000000006</v>
      </c>
      <c r="C12" s="80">
        <v>15.4</v>
      </c>
      <c r="D12" s="81">
        <f t="shared" si="0"/>
        <v>43551.94805194808</v>
      </c>
      <c r="E12" s="81">
        <f t="shared" si="1"/>
        <v>47821.42857142858</v>
      </c>
      <c r="F12" s="91">
        <f t="shared" si="2"/>
        <v>98.47905389503414</v>
      </c>
      <c r="G12" s="80">
        <v>670.7000000000007</v>
      </c>
      <c r="H12" s="80">
        <v>0</v>
      </c>
      <c r="I12" s="82">
        <v>5891.6</v>
      </c>
      <c r="J12" s="87"/>
      <c r="K12" s="43"/>
      <c r="N12" s="44"/>
      <c r="O12" s="44"/>
      <c r="P12" s="44"/>
      <c r="Q12" s="44"/>
    </row>
    <row r="13" spans="1:17" s="46" customFormat="1" ht="16.5">
      <c r="A13" s="70" t="s">
        <v>12</v>
      </c>
      <c r="B13" s="82">
        <v>51.599999999999966</v>
      </c>
      <c r="C13" s="80">
        <v>53</v>
      </c>
      <c r="D13" s="81">
        <f t="shared" si="0"/>
        <v>46279.06976744189</v>
      </c>
      <c r="E13" s="81">
        <f t="shared" si="1"/>
        <v>48323.584905660384</v>
      </c>
      <c r="F13" s="91">
        <f t="shared" si="2"/>
        <v>99.5131484877685</v>
      </c>
      <c r="G13" s="80">
        <v>2388</v>
      </c>
      <c r="H13" s="80">
        <v>4.400000000000006</v>
      </c>
      <c r="I13" s="82">
        <v>20489.2</v>
      </c>
      <c r="J13" s="87">
        <v>132.5</v>
      </c>
      <c r="K13" s="43"/>
      <c r="L13" s="45"/>
      <c r="N13" s="44"/>
      <c r="O13" s="44"/>
      <c r="P13" s="44"/>
      <c r="Q13" s="44"/>
    </row>
    <row r="14" spans="1:17" s="45" customFormat="1" ht="30">
      <c r="A14" s="71" t="s">
        <v>13</v>
      </c>
      <c r="B14" s="83">
        <v>107.03199999999993</v>
      </c>
      <c r="C14" s="80">
        <v>107.788</v>
      </c>
      <c r="D14" s="81">
        <f>_xlfn.IFERROR(G14/B14*1000,0)</f>
        <v>51252.89633006952</v>
      </c>
      <c r="E14" s="81">
        <f t="shared" si="1"/>
        <v>48607.79956952536</v>
      </c>
      <c r="F14" s="91">
        <f t="shared" si="2"/>
        <v>100.09843403938501</v>
      </c>
      <c r="G14" s="80">
        <v>5485.699999999997</v>
      </c>
      <c r="H14" s="80">
        <v>0</v>
      </c>
      <c r="I14" s="82">
        <v>41914.7</v>
      </c>
      <c r="J14" s="87"/>
      <c r="K14" s="43"/>
      <c r="N14" s="44"/>
      <c r="O14" s="44"/>
      <c r="P14" s="44"/>
      <c r="Q14" s="44"/>
    </row>
    <row r="15" spans="1:17" s="45" customFormat="1" ht="16.5">
      <c r="A15" s="70" t="s">
        <v>14</v>
      </c>
      <c r="B15" s="82">
        <v>61.39999999999998</v>
      </c>
      <c r="C15" s="80">
        <v>59.3</v>
      </c>
      <c r="D15" s="81">
        <f t="shared" si="0"/>
        <v>41467.42671009771</v>
      </c>
      <c r="E15" s="81">
        <f t="shared" si="1"/>
        <v>46131.95615514334</v>
      </c>
      <c r="F15" s="91">
        <f t="shared" si="2"/>
        <v>94.99990970993275</v>
      </c>
      <c r="G15" s="80">
        <v>2546.0999999999985</v>
      </c>
      <c r="H15" s="80">
        <v>0</v>
      </c>
      <c r="I15" s="82">
        <v>21885</v>
      </c>
      <c r="J15" s="87"/>
      <c r="K15" s="43"/>
      <c r="N15" s="44"/>
      <c r="O15" s="44"/>
      <c r="P15" s="44"/>
      <c r="Q15" s="44"/>
    </row>
    <row r="16" spans="1:17" s="45" customFormat="1" ht="16.5">
      <c r="A16" s="72" t="s">
        <v>66</v>
      </c>
      <c r="B16" s="82">
        <v>81.5</v>
      </c>
      <c r="C16" s="80">
        <v>82.2</v>
      </c>
      <c r="D16" s="81">
        <f t="shared" si="0"/>
        <v>48569.32515337425</v>
      </c>
      <c r="E16" s="81">
        <f t="shared" si="1"/>
        <v>48561.435523114356</v>
      </c>
      <c r="F16" s="91">
        <f t="shared" si="2"/>
        <v>100.00295618433763</v>
      </c>
      <c r="G16" s="80">
        <v>3958.4000000000015</v>
      </c>
      <c r="H16" s="80">
        <v>0</v>
      </c>
      <c r="I16" s="82">
        <v>31934</v>
      </c>
      <c r="J16" s="87"/>
      <c r="K16" s="43"/>
      <c r="N16" s="44"/>
      <c r="O16" s="44"/>
      <c r="P16" s="44"/>
      <c r="Q16" s="44"/>
    </row>
    <row r="17" spans="1:17" s="45" customFormat="1" ht="30">
      <c r="A17" s="70" t="s">
        <v>67</v>
      </c>
      <c r="B17" s="82">
        <v>32</v>
      </c>
      <c r="C17" s="80">
        <v>32</v>
      </c>
      <c r="D17" s="81">
        <f t="shared" si="0"/>
        <v>48103.12499999998</v>
      </c>
      <c r="E17" s="81">
        <f t="shared" si="1"/>
        <v>48886.71875</v>
      </c>
      <c r="F17" s="91">
        <f t="shared" si="2"/>
        <v>100.67281455930808</v>
      </c>
      <c r="G17" s="80">
        <v>1539.2999999999993</v>
      </c>
      <c r="H17" s="80">
        <v>0</v>
      </c>
      <c r="I17" s="82">
        <v>12515</v>
      </c>
      <c r="J17" s="87"/>
      <c r="K17" s="43"/>
      <c r="N17" s="44"/>
      <c r="O17" s="44"/>
      <c r="P17" s="44"/>
      <c r="Q17" s="44"/>
    </row>
    <row r="18" spans="1:17" ht="16.5">
      <c r="A18" s="70" t="s">
        <v>16</v>
      </c>
      <c r="B18" s="82">
        <v>88</v>
      </c>
      <c r="C18" s="80">
        <v>88</v>
      </c>
      <c r="D18" s="81">
        <f t="shared" si="0"/>
        <v>48559.090909090875</v>
      </c>
      <c r="E18" s="81">
        <f t="shared" si="1"/>
        <v>48559.94318181818</v>
      </c>
      <c r="F18" s="91">
        <f t="shared" si="2"/>
        <v>99.99988299385952</v>
      </c>
      <c r="G18" s="80">
        <v>4273.199999999997</v>
      </c>
      <c r="H18" s="80">
        <v>0</v>
      </c>
      <c r="I18" s="82">
        <v>34186.2</v>
      </c>
      <c r="J18" s="87"/>
      <c r="K18" s="43"/>
      <c r="N18" s="44"/>
      <c r="O18" s="44"/>
      <c r="P18" s="44"/>
      <c r="Q18" s="44"/>
    </row>
    <row r="19" spans="1:17" ht="16.5">
      <c r="A19" s="70" t="s">
        <v>17</v>
      </c>
      <c r="B19" s="82">
        <v>13.499999999999986</v>
      </c>
      <c r="C19" s="80">
        <v>14.2</v>
      </c>
      <c r="D19" s="81">
        <f t="shared" si="0"/>
        <v>48562.96296296297</v>
      </c>
      <c r="E19" s="81">
        <f t="shared" si="1"/>
        <v>48559.859154929574</v>
      </c>
      <c r="F19" s="91">
        <f t="shared" si="2"/>
        <v>99.99970995660951</v>
      </c>
      <c r="G19" s="80">
        <v>655.5999999999995</v>
      </c>
      <c r="H19" s="80">
        <v>0</v>
      </c>
      <c r="I19" s="82">
        <v>5516.4</v>
      </c>
      <c r="J19" s="87"/>
      <c r="K19" s="43"/>
      <c r="N19" s="44"/>
      <c r="O19" s="44"/>
      <c r="P19" s="44"/>
      <c r="Q19" s="44"/>
    </row>
    <row r="20" spans="1:17" ht="16.5">
      <c r="A20" s="73" t="s">
        <v>68</v>
      </c>
      <c r="B20" s="84">
        <v>0.0020000000000000018</v>
      </c>
      <c r="C20" s="85">
        <v>0.1805</v>
      </c>
      <c r="D20" s="92">
        <f t="shared" si="0"/>
        <v>0</v>
      </c>
      <c r="E20" s="81">
        <f t="shared" si="1"/>
        <v>54916.89750692521</v>
      </c>
      <c r="F20" s="91">
        <f t="shared" si="2"/>
        <v>113.09081035198767</v>
      </c>
      <c r="G20" s="85">
        <v>0</v>
      </c>
      <c r="H20" s="85">
        <v>0</v>
      </c>
      <c r="I20" s="84">
        <v>79.3</v>
      </c>
      <c r="J20" s="88">
        <v>10.1</v>
      </c>
      <c r="K20" s="43"/>
      <c r="N20" s="44"/>
      <c r="O20" s="44"/>
      <c r="P20" s="44"/>
      <c r="Q20" s="44"/>
    </row>
    <row r="21" spans="1:17" s="48" customFormat="1" ht="16.5">
      <c r="A21" s="74" t="s">
        <v>46</v>
      </c>
      <c r="B21" s="89">
        <f>SUM(B4:B20)</f>
        <v>749.4909999999998</v>
      </c>
      <c r="C21" s="89">
        <f>SUM(C4:C20)</f>
        <v>754.8285000000001</v>
      </c>
      <c r="D21" s="89">
        <f>_xlfn.IFERROR(G21/B21*1000,0)</f>
        <v>47919.988365437355</v>
      </c>
      <c r="E21" s="89">
        <f>_xlfn.IFERROR(I21/C21/$K$1*1000,0)</f>
        <v>48350.75119712623</v>
      </c>
      <c r="F21" s="93">
        <f>_xlfn.IFERROR(E21/$I$2*100,0)</f>
        <v>99.56909225108367</v>
      </c>
      <c r="G21" s="89">
        <f>SUM(G4:G20)</f>
        <v>35915.6</v>
      </c>
      <c r="H21" s="89">
        <f>SUM(H4:H20)</f>
        <v>27.900000000000006</v>
      </c>
      <c r="I21" s="89">
        <f>SUM(I4:I20)</f>
        <v>291972.2</v>
      </c>
      <c r="J21" s="89">
        <f>SUM(J4:J20)</f>
        <v>556.2</v>
      </c>
      <c r="K21" s="47"/>
      <c r="N21" s="44"/>
      <c r="O21" s="44"/>
      <c r="P21" s="49"/>
      <c r="Q21" s="49"/>
    </row>
    <row r="22" spans="1:17" ht="30">
      <c r="A22" s="75" t="s">
        <v>19</v>
      </c>
      <c r="B22" s="82">
        <v>0</v>
      </c>
      <c r="C22" s="80"/>
      <c r="D22" s="81">
        <f aca="true" t="shared" si="3" ref="D22:D42">_xlfn.IFERROR(G22/B22*1000,0)</f>
        <v>0</v>
      </c>
      <c r="E22" s="81">
        <f aca="true" t="shared" si="4" ref="E22:E42">_xlfn.IFERROR(I22/C22/$K$1*1000,0)</f>
        <v>0</v>
      </c>
      <c r="F22" s="91">
        <f aca="true" t="shared" si="5" ref="F22:F42">_xlfn.IFERROR(E22/$I$2*100,0)</f>
        <v>0</v>
      </c>
      <c r="G22" s="80">
        <v>0</v>
      </c>
      <c r="H22" s="80">
        <v>0</v>
      </c>
      <c r="I22" s="80"/>
      <c r="J22" s="87"/>
      <c r="K22" s="43"/>
      <c r="N22" s="44"/>
      <c r="O22" s="44"/>
      <c r="P22" s="44"/>
      <c r="Q22" s="44"/>
    </row>
    <row r="23" spans="1:17" ht="30">
      <c r="A23" s="75" t="s">
        <v>69</v>
      </c>
      <c r="B23" s="82">
        <v>0</v>
      </c>
      <c r="C23" s="80"/>
      <c r="D23" s="81">
        <f t="shared" si="3"/>
        <v>0</v>
      </c>
      <c r="E23" s="81">
        <f t="shared" si="4"/>
        <v>0</v>
      </c>
      <c r="F23" s="91">
        <f t="shared" si="5"/>
        <v>0</v>
      </c>
      <c r="G23" s="80">
        <v>0</v>
      </c>
      <c r="H23" s="80">
        <v>0</v>
      </c>
      <c r="I23" s="80"/>
      <c r="J23" s="87"/>
      <c r="K23" s="43"/>
      <c r="N23" s="44"/>
      <c r="O23" s="44"/>
      <c r="P23" s="44"/>
      <c r="Q23" s="44"/>
    </row>
    <row r="24" spans="1:17" ht="30">
      <c r="A24" s="75" t="s">
        <v>21</v>
      </c>
      <c r="B24" s="82">
        <v>0</v>
      </c>
      <c r="C24" s="80"/>
      <c r="D24" s="81">
        <f t="shared" si="3"/>
        <v>0</v>
      </c>
      <c r="E24" s="81">
        <f t="shared" si="4"/>
        <v>0</v>
      </c>
      <c r="F24" s="91">
        <f t="shared" si="5"/>
        <v>0</v>
      </c>
      <c r="G24" s="80">
        <v>0</v>
      </c>
      <c r="H24" s="80">
        <v>0</v>
      </c>
      <c r="I24" s="80"/>
      <c r="J24" s="87"/>
      <c r="K24" s="43"/>
      <c r="N24" s="44"/>
      <c r="O24" s="44"/>
      <c r="P24" s="44"/>
      <c r="Q24" s="44"/>
    </row>
    <row r="25" spans="1:17" ht="30">
      <c r="A25" s="75" t="s">
        <v>22</v>
      </c>
      <c r="B25" s="82">
        <v>0.20229999999999992</v>
      </c>
      <c r="C25" s="80">
        <v>0.21</v>
      </c>
      <c r="D25" s="81">
        <f t="shared" si="3"/>
        <v>47454.27582797824</v>
      </c>
      <c r="E25" s="81">
        <f t="shared" si="4"/>
        <v>48511.90476190476</v>
      </c>
      <c r="F25" s="91">
        <f t="shared" si="5"/>
        <v>99.90095708794226</v>
      </c>
      <c r="G25" s="80">
        <v>9.599999999999994</v>
      </c>
      <c r="H25" s="80">
        <v>0</v>
      </c>
      <c r="I25" s="80">
        <v>81.5</v>
      </c>
      <c r="J25" s="87"/>
      <c r="K25" s="43"/>
      <c r="N25" s="44"/>
      <c r="O25" s="44"/>
      <c r="P25" s="44"/>
      <c r="Q25" s="44"/>
    </row>
    <row r="26" spans="1:17" ht="30">
      <c r="A26" s="75" t="s">
        <v>23</v>
      </c>
      <c r="B26" s="82">
        <v>0</v>
      </c>
      <c r="C26" s="80"/>
      <c r="D26" s="81">
        <f t="shared" si="3"/>
        <v>0</v>
      </c>
      <c r="E26" s="81">
        <f t="shared" si="4"/>
        <v>0</v>
      </c>
      <c r="F26" s="91">
        <f t="shared" si="5"/>
        <v>0</v>
      </c>
      <c r="G26" s="80">
        <v>0</v>
      </c>
      <c r="H26" s="80">
        <v>0</v>
      </c>
      <c r="I26" s="80"/>
      <c r="J26" s="87"/>
      <c r="K26" s="43"/>
      <c r="N26" s="44"/>
      <c r="O26" s="44"/>
      <c r="P26" s="44"/>
      <c r="Q26" s="44"/>
    </row>
    <row r="27" spans="1:17" ht="16.5">
      <c r="A27" s="75" t="s">
        <v>24</v>
      </c>
      <c r="B27" s="82">
        <v>0</v>
      </c>
      <c r="C27" s="80"/>
      <c r="D27" s="81">
        <f t="shared" si="3"/>
        <v>0</v>
      </c>
      <c r="E27" s="81">
        <f t="shared" si="4"/>
        <v>0</v>
      </c>
      <c r="F27" s="91">
        <f t="shared" si="5"/>
        <v>0</v>
      </c>
      <c r="G27" s="80">
        <v>0</v>
      </c>
      <c r="H27" s="80">
        <v>0</v>
      </c>
      <c r="I27" s="80"/>
      <c r="J27" s="87"/>
      <c r="K27" s="43"/>
      <c r="N27" s="44"/>
      <c r="O27" s="44"/>
      <c r="P27" s="44"/>
      <c r="Q27" s="44"/>
    </row>
    <row r="28" spans="1:17" ht="30">
      <c r="A28" s="75" t="s">
        <v>70</v>
      </c>
      <c r="B28" s="90">
        <v>0</v>
      </c>
      <c r="C28" s="80"/>
      <c r="D28" s="81">
        <f t="shared" si="3"/>
        <v>0</v>
      </c>
      <c r="E28" s="81">
        <f t="shared" si="4"/>
        <v>0</v>
      </c>
      <c r="F28" s="91">
        <f t="shared" si="5"/>
        <v>0</v>
      </c>
      <c r="G28" s="80">
        <v>0</v>
      </c>
      <c r="H28" s="80">
        <v>0</v>
      </c>
      <c r="I28" s="80"/>
      <c r="J28" s="87"/>
      <c r="K28" s="43"/>
      <c r="N28" s="44"/>
      <c r="O28" s="44"/>
      <c r="P28" s="44"/>
      <c r="Q28" s="44"/>
    </row>
    <row r="29" spans="1:17" ht="16.5">
      <c r="A29" s="75" t="s">
        <v>26</v>
      </c>
      <c r="B29" s="90">
        <v>0</v>
      </c>
      <c r="C29" s="80">
        <v>0</v>
      </c>
      <c r="D29" s="81">
        <f t="shared" si="3"/>
        <v>0</v>
      </c>
      <c r="E29" s="81">
        <f t="shared" si="4"/>
        <v>0</v>
      </c>
      <c r="F29" s="91">
        <f t="shared" si="5"/>
        <v>0</v>
      </c>
      <c r="G29" s="80">
        <v>0</v>
      </c>
      <c r="H29" s="80">
        <v>0</v>
      </c>
      <c r="I29" s="80">
        <v>0</v>
      </c>
      <c r="J29" s="87">
        <v>0</v>
      </c>
      <c r="K29" s="43"/>
      <c r="N29" s="44"/>
      <c r="O29" s="44"/>
      <c r="P29" s="44"/>
      <c r="Q29" s="44"/>
    </row>
    <row r="30" spans="1:17" ht="16.5">
      <c r="A30" s="75" t="s">
        <v>27</v>
      </c>
      <c r="B30" s="82">
        <v>0</v>
      </c>
      <c r="C30" s="80"/>
      <c r="D30" s="81">
        <f t="shared" si="3"/>
        <v>0</v>
      </c>
      <c r="E30" s="81">
        <f t="shared" si="4"/>
        <v>0</v>
      </c>
      <c r="F30" s="91">
        <f t="shared" si="5"/>
        <v>0</v>
      </c>
      <c r="G30" s="80">
        <v>0</v>
      </c>
      <c r="H30" s="80">
        <v>0</v>
      </c>
      <c r="I30" s="80"/>
      <c r="J30" s="87"/>
      <c r="K30" s="43"/>
      <c r="N30" s="44"/>
      <c r="O30" s="44"/>
      <c r="P30" s="44"/>
      <c r="Q30" s="44"/>
    </row>
    <row r="31" spans="1:17" ht="16.5">
      <c r="A31" s="76" t="s">
        <v>28</v>
      </c>
      <c r="B31" s="90">
        <v>0</v>
      </c>
      <c r="C31" s="80"/>
      <c r="D31" s="81">
        <f t="shared" si="3"/>
        <v>0</v>
      </c>
      <c r="E31" s="81">
        <f t="shared" si="4"/>
        <v>0</v>
      </c>
      <c r="F31" s="91">
        <f t="shared" si="5"/>
        <v>0</v>
      </c>
      <c r="G31" s="80">
        <v>0</v>
      </c>
      <c r="H31" s="80">
        <v>0</v>
      </c>
      <c r="I31" s="80"/>
      <c r="J31" s="87"/>
      <c r="K31" s="43"/>
      <c r="N31" s="44"/>
      <c r="O31" s="44"/>
      <c r="P31" s="44"/>
      <c r="Q31" s="44"/>
    </row>
    <row r="32" spans="1:17" ht="16.5">
      <c r="A32" s="75" t="s">
        <v>29</v>
      </c>
      <c r="B32" s="82">
        <v>0</v>
      </c>
      <c r="C32" s="80"/>
      <c r="D32" s="81">
        <f t="shared" si="3"/>
        <v>0</v>
      </c>
      <c r="E32" s="81">
        <f t="shared" si="4"/>
        <v>0</v>
      </c>
      <c r="F32" s="91">
        <f t="shared" si="5"/>
        <v>0</v>
      </c>
      <c r="G32" s="80">
        <v>0</v>
      </c>
      <c r="H32" s="80">
        <v>0</v>
      </c>
      <c r="I32" s="80"/>
      <c r="J32" s="87"/>
      <c r="K32" s="43"/>
      <c r="N32" s="44"/>
      <c r="O32" s="44"/>
      <c r="P32" s="44"/>
      <c r="Q32" s="44"/>
    </row>
    <row r="33" spans="1:17" ht="30">
      <c r="A33" s="75" t="s">
        <v>30</v>
      </c>
      <c r="B33" s="90">
        <v>0</v>
      </c>
      <c r="C33" s="80"/>
      <c r="D33" s="81">
        <f t="shared" si="3"/>
        <v>0</v>
      </c>
      <c r="E33" s="81">
        <f t="shared" si="4"/>
        <v>0</v>
      </c>
      <c r="F33" s="91">
        <f t="shared" si="5"/>
        <v>0</v>
      </c>
      <c r="G33" s="80">
        <v>0</v>
      </c>
      <c r="H33" s="80">
        <v>0</v>
      </c>
      <c r="I33" s="80"/>
      <c r="J33" s="87"/>
      <c r="K33" s="43"/>
      <c r="N33" s="44"/>
      <c r="O33" s="44"/>
      <c r="P33" s="44"/>
      <c r="Q33" s="44"/>
    </row>
    <row r="34" spans="1:17" ht="30">
      <c r="A34" s="75" t="s">
        <v>71</v>
      </c>
      <c r="B34" s="82">
        <v>0</v>
      </c>
      <c r="C34" s="80"/>
      <c r="D34" s="81">
        <f t="shared" si="3"/>
        <v>0</v>
      </c>
      <c r="E34" s="81">
        <f t="shared" si="4"/>
        <v>0</v>
      </c>
      <c r="F34" s="91">
        <f t="shared" si="5"/>
        <v>0</v>
      </c>
      <c r="G34" s="80">
        <v>0</v>
      </c>
      <c r="H34" s="80">
        <v>0</v>
      </c>
      <c r="I34" s="80"/>
      <c r="J34" s="87"/>
      <c r="K34" s="43"/>
      <c r="N34" s="44"/>
      <c r="O34" s="44"/>
      <c r="P34" s="44"/>
      <c r="Q34" s="44"/>
    </row>
    <row r="35" spans="1:17" ht="16.5">
      <c r="A35" s="75" t="s">
        <v>32</v>
      </c>
      <c r="B35" s="82">
        <v>0</v>
      </c>
      <c r="C35" s="80"/>
      <c r="D35" s="81">
        <f t="shared" si="3"/>
        <v>0</v>
      </c>
      <c r="E35" s="81">
        <f t="shared" si="4"/>
        <v>0</v>
      </c>
      <c r="F35" s="91">
        <f t="shared" si="5"/>
        <v>0</v>
      </c>
      <c r="G35" s="80">
        <v>0</v>
      </c>
      <c r="H35" s="80">
        <v>0</v>
      </c>
      <c r="I35" s="80"/>
      <c r="J35" s="87"/>
      <c r="K35" s="43"/>
      <c r="N35" s="44"/>
      <c r="O35" s="44"/>
      <c r="P35" s="44"/>
      <c r="Q35" s="44"/>
    </row>
    <row r="36" spans="1:17" ht="30">
      <c r="A36" s="75" t="s">
        <v>72</v>
      </c>
      <c r="B36" s="82">
        <v>0</v>
      </c>
      <c r="C36" s="80"/>
      <c r="D36" s="81">
        <f t="shared" si="3"/>
        <v>0</v>
      </c>
      <c r="E36" s="81">
        <f t="shared" si="4"/>
        <v>0</v>
      </c>
      <c r="F36" s="91">
        <f t="shared" si="5"/>
        <v>0</v>
      </c>
      <c r="G36" s="80">
        <v>0</v>
      </c>
      <c r="H36" s="80">
        <v>0</v>
      </c>
      <c r="I36" s="80"/>
      <c r="J36" s="87"/>
      <c r="K36" s="43"/>
      <c r="N36" s="44"/>
      <c r="O36" s="44"/>
      <c r="P36" s="44"/>
      <c r="Q36" s="44"/>
    </row>
    <row r="37" spans="1:17" ht="30">
      <c r="A37" s="75" t="s">
        <v>73</v>
      </c>
      <c r="B37" s="90"/>
      <c r="C37" s="80"/>
      <c r="D37" s="81">
        <f t="shared" si="3"/>
        <v>0</v>
      </c>
      <c r="E37" s="81">
        <f t="shared" si="4"/>
        <v>0</v>
      </c>
      <c r="F37" s="91">
        <f t="shared" si="5"/>
        <v>0</v>
      </c>
      <c r="G37" s="80"/>
      <c r="H37" s="80"/>
      <c r="I37" s="80"/>
      <c r="J37" s="87"/>
      <c r="K37" s="43"/>
      <c r="N37" s="44"/>
      <c r="O37" s="44"/>
      <c r="P37" s="44"/>
      <c r="Q37" s="44"/>
    </row>
    <row r="38" spans="1:17" ht="30">
      <c r="A38" s="75" t="s">
        <v>74</v>
      </c>
      <c r="B38" s="82">
        <v>0</v>
      </c>
      <c r="C38" s="80"/>
      <c r="D38" s="81">
        <f t="shared" si="3"/>
        <v>0</v>
      </c>
      <c r="E38" s="81">
        <f t="shared" si="4"/>
        <v>0</v>
      </c>
      <c r="F38" s="91">
        <f t="shared" si="5"/>
        <v>0</v>
      </c>
      <c r="G38" s="80">
        <v>0</v>
      </c>
      <c r="H38" s="80">
        <v>0</v>
      </c>
      <c r="I38" s="80"/>
      <c r="J38" s="87"/>
      <c r="K38" s="43"/>
      <c r="N38" s="44"/>
      <c r="O38" s="44"/>
      <c r="P38" s="44"/>
      <c r="Q38" s="44"/>
    </row>
    <row r="39" spans="1:17" ht="30">
      <c r="A39" s="75" t="s">
        <v>36</v>
      </c>
      <c r="B39" s="82">
        <v>0</v>
      </c>
      <c r="C39" s="80"/>
      <c r="D39" s="81">
        <f t="shared" si="3"/>
        <v>0</v>
      </c>
      <c r="E39" s="81">
        <f t="shared" si="4"/>
        <v>0</v>
      </c>
      <c r="F39" s="91">
        <f t="shared" si="5"/>
        <v>0</v>
      </c>
      <c r="G39" s="80">
        <v>0</v>
      </c>
      <c r="H39" s="80">
        <v>0</v>
      </c>
      <c r="I39" s="80"/>
      <c r="J39" s="87"/>
      <c r="K39" s="43"/>
      <c r="N39" s="44"/>
      <c r="O39" s="44"/>
      <c r="P39" s="44"/>
      <c r="Q39" s="44"/>
    </row>
    <row r="40" spans="1:17" ht="30">
      <c r="A40" s="75" t="s">
        <v>75</v>
      </c>
      <c r="B40" s="82">
        <v>4</v>
      </c>
      <c r="C40" s="80">
        <v>4</v>
      </c>
      <c r="D40" s="81">
        <f t="shared" si="3"/>
        <v>48550.000000000015</v>
      </c>
      <c r="E40" s="81">
        <f t="shared" si="4"/>
        <v>48559.375</v>
      </c>
      <c r="F40" s="91">
        <f t="shared" si="5"/>
        <v>99.9987129324547</v>
      </c>
      <c r="G40" s="80">
        <v>194.20000000000005</v>
      </c>
      <c r="H40" s="80">
        <v>0</v>
      </c>
      <c r="I40" s="80">
        <v>1553.9</v>
      </c>
      <c r="J40" s="87"/>
      <c r="K40" s="43"/>
      <c r="N40" s="44"/>
      <c r="O40" s="44"/>
      <c r="P40" s="44"/>
      <c r="Q40" s="44"/>
    </row>
    <row r="41" spans="1:17" ht="16.5">
      <c r="A41" s="75" t="s">
        <v>38</v>
      </c>
      <c r="B41" s="82">
        <v>0</v>
      </c>
      <c r="C41" s="80"/>
      <c r="D41" s="81">
        <f t="shared" si="3"/>
        <v>0</v>
      </c>
      <c r="E41" s="81">
        <f t="shared" si="4"/>
        <v>0</v>
      </c>
      <c r="F41" s="91">
        <f t="shared" si="5"/>
        <v>0</v>
      </c>
      <c r="G41" s="80">
        <v>0</v>
      </c>
      <c r="H41" s="80">
        <v>0</v>
      </c>
      <c r="I41" s="80"/>
      <c r="J41" s="87"/>
      <c r="K41" s="43"/>
      <c r="N41" s="44"/>
      <c r="O41" s="44"/>
      <c r="P41" s="44"/>
      <c r="Q41" s="44"/>
    </row>
    <row r="42" spans="1:17" ht="30">
      <c r="A42" s="77" t="s">
        <v>39</v>
      </c>
      <c r="B42" s="84">
        <v>0</v>
      </c>
      <c r="C42" s="85"/>
      <c r="D42" s="92">
        <f t="shared" si="3"/>
        <v>0</v>
      </c>
      <c r="E42" s="81">
        <f t="shared" si="4"/>
        <v>0</v>
      </c>
      <c r="F42" s="91">
        <f t="shared" si="5"/>
        <v>0</v>
      </c>
      <c r="G42" s="85">
        <v>0</v>
      </c>
      <c r="H42" s="85">
        <v>0</v>
      </c>
      <c r="I42" s="85"/>
      <c r="J42" s="88"/>
      <c r="K42" s="43"/>
      <c r="N42" s="44"/>
      <c r="O42" s="44"/>
      <c r="P42" s="44"/>
      <c r="Q42" s="44"/>
    </row>
    <row r="43" spans="1:17" s="48" customFormat="1" ht="16.5">
      <c r="A43" s="78" t="s">
        <v>47</v>
      </c>
      <c r="B43" s="89">
        <f>SUM(B22:B42)</f>
        <v>4.2023</v>
      </c>
      <c r="C43" s="89">
        <f>SUM(C22:C42)</f>
        <v>4.21</v>
      </c>
      <c r="D43" s="89">
        <f>_xlfn.IFERROR(G43/B43*1000,0)</f>
        <v>48497.25150512815</v>
      </c>
      <c r="E43" s="89">
        <f>_xlfn.IFERROR(I43/C43/$K$1*1000,0)</f>
        <v>48557.00712589074</v>
      </c>
      <c r="F43" s="93">
        <f>_xlfn.IFERROR(E43/$I$2*100,0)</f>
        <v>99.99383675018686</v>
      </c>
      <c r="G43" s="89">
        <f>SUM(G22:G42)</f>
        <v>203.80000000000004</v>
      </c>
      <c r="H43" s="89">
        <f>SUM(H22:H42)</f>
        <v>0</v>
      </c>
      <c r="I43" s="89">
        <f>SUM(I22:I42)</f>
        <v>1635.4</v>
      </c>
      <c r="J43" s="89">
        <f>SUM(J22:J42)</f>
        <v>0</v>
      </c>
      <c r="K43" s="47"/>
      <c r="N43" s="44"/>
      <c r="O43" s="44"/>
      <c r="P43" s="49"/>
      <c r="Q43" s="49"/>
    </row>
    <row r="44" spans="1:17" s="48" customFormat="1" ht="16.5">
      <c r="A44" s="78" t="s">
        <v>48</v>
      </c>
      <c r="B44" s="89">
        <f>B21+B43</f>
        <v>753.6932999999998</v>
      </c>
      <c r="C44" s="89">
        <f>C21+C43</f>
        <v>759.0385000000001</v>
      </c>
      <c r="D44" s="89">
        <f>_xlfn.IFERROR(G44/B44*1000,0)</f>
        <v>47923.20695964793</v>
      </c>
      <c r="E44" s="89">
        <f>_xlfn.IFERROR(I44/C44/$K$1*1000,0)</f>
        <v>48351.895193722055</v>
      </c>
      <c r="F44" s="93">
        <f>_xlfn.IFERROR(E44/$I$2*100,0)</f>
        <v>99.57144809250835</v>
      </c>
      <c r="G44" s="89">
        <f>G21+G43</f>
        <v>36119.4</v>
      </c>
      <c r="H44" s="89">
        <f>H21+H43</f>
        <v>27.900000000000006</v>
      </c>
      <c r="I44" s="89">
        <f>I21+I43</f>
        <v>293607.60000000003</v>
      </c>
      <c r="J44" s="89">
        <f>J21+J43</f>
        <v>556.2</v>
      </c>
      <c r="K44" s="47"/>
      <c r="N44" s="44"/>
      <c r="O44" s="44"/>
      <c r="P44" s="49"/>
      <c r="Q44" s="49"/>
    </row>
    <row r="45" spans="14:15" ht="16.5">
      <c r="N45" s="44"/>
      <c r="O45" s="44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" error="Допускается ввод только неотрицательных чисел!" sqref="J5:M9">
      <formula1>0</formula1>
      <formula2>9.99999999999999E+23</formula2>
    </dataValidation>
    <dataValidation type="decimal" allowBlank="1" showInputMessage="1" showErrorMessage="1" errorTitle="ВНИМАНИЕ!" error="Введенные данные должны быть в диапазоне от 30,2 до 36,3." sqref="Q5:Q9">
      <formula1>30.2</formula1>
      <formula2>36.3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K52"/>
  <sheetViews>
    <sheetView tabSelected="1" view="pageBreakPreview" zoomScale="60" zoomScalePageLayoutView="0" workbookViewId="0" topLeftCell="A31">
      <selection activeCell="H49" sqref="H49"/>
    </sheetView>
  </sheetViews>
  <sheetFormatPr defaultColWidth="9.140625" defaultRowHeight="15"/>
  <cols>
    <col min="1" max="1" width="30.7109375" style="36" customWidth="1"/>
    <col min="2" max="2" width="18.7109375" style="36" customWidth="1"/>
    <col min="3" max="3" width="16.8515625" style="54" customWidth="1"/>
    <col min="4" max="4" width="16.140625" style="51" customWidth="1"/>
    <col min="5" max="5" width="14.140625" style="51" customWidth="1"/>
    <col min="6" max="6" width="16.00390625" style="55" customWidth="1"/>
    <col min="7" max="7" width="15.140625" style="36" customWidth="1"/>
    <col min="8" max="8" width="12.8515625" style="36" customWidth="1"/>
    <col min="9" max="9" width="14.7109375" style="36" customWidth="1"/>
    <col min="10" max="10" width="13.140625" style="53" customWidth="1"/>
    <col min="11" max="11" width="16.28125" style="53" customWidth="1"/>
    <col min="12" max="16384" width="9.140625" style="38" customWidth="1"/>
  </cols>
  <sheetData>
    <row r="1" spans="1:11" ht="20.25">
      <c r="A1" s="104" t="s">
        <v>51</v>
      </c>
      <c r="B1" s="104"/>
      <c r="C1" s="104"/>
      <c r="D1" s="104"/>
      <c r="E1" s="104"/>
      <c r="F1" s="104"/>
      <c r="G1" s="104"/>
      <c r="H1" s="104"/>
      <c r="I1" s="104"/>
      <c r="J1" s="37" t="s">
        <v>61</v>
      </c>
      <c r="K1" s="37">
        <f>VLOOKUP(month,месяцы!$A$1:$B$12,2,FALSE)</f>
        <v>8</v>
      </c>
    </row>
    <row r="2" spans="1:11" ht="16.5">
      <c r="A2" s="105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05"/>
      <c r="C2" s="105"/>
      <c r="D2" s="105"/>
      <c r="E2" s="105"/>
      <c r="F2" s="105"/>
      <c r="G2" s="39"/>
      <c r="H2" s="40"/>
      <c r="I2" s="41">
        <v>48560</v>
      </c>
      <c r="J2" s="37">
        <v>2023</v>
      </c>
      <c r="K2" s="37"/>
    </row>
    <row r="3" spans="1:11" ht="90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(август)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45</v>
      </c>
      <c r="K3" s="35"/>
    </row>
    <row r="4" spans="1:11" ht="16.5">
      <c r="A4" s="70" t="s">
        <v>2</v>
      </c>
      <c r="B4" s="79">
        <v>3</v>
      </c>
      <c r="C4" s="80">
        <v>3</v>
      </c>
      <c r="D4" s="81">
        <f>_xlfn.IFERROR(G4/B4*1000,0)</f>
        <v>49666.666666666664</v>
      </c>
      <c r="E4" s="81">
        <f>_xlfn.IFERROR(I4/C4/$K$1*1000,0)</f>
        <v>50883.333333333336</v>
      </c>
      <c r="F4" s="91">
        <f>_xlfn.IFERROR(E4/$I$2*100,0)</f>
        <v>104.78445908841296</v>
      </c>
      <c r="G4" s="80">
        <v>149</v>
      </c>
      <c r="H4" s="80">
        <v>0</v>
      </c>
      <c r="I4" s="82">
        <v>1221.2</v>
      </c>
      <c r="J4" s="82"/>
      <c r="K4" s="43"/>
    </row>
    <row r="5" spans="1:11" ht="16.5">
      <c r="A5" s="70" t="s">
        <v>3</v>
      </c>
      <c r="B5" s="79">
        <v>0</v>
      </c>
      <c r="C5" s="80"/>
      <c r="D5" s="81">
        <f aca="true" t="shared" si="0" ref="D5:D20">_xlfn.IFERROR(G5/B5*1000,0)</f>
        <v>0</v>
      </c>
      <c r="E5" s="81">
        <f aca="true" t="shared" si="1" ref="E5:E20">_xlfn.IFERROR(I5/C5/$K$1*1000,0)</f>
        <v>0</v>
      </c>
      <c r="F5" s="91">
        <f aca="true" t="shared" si="2" ref="F5:F20">_xlfn.IFERROR(E5/$I$2*100,0)</f>
        <v>0</v>
      </c>
      <c r="G5" s="80">
        <v>0</v>
      </c>
      <c r="H5" s="80">
        <v>0</v>
      </c>
      <c r="I5" s="82"/>
      <c r="J5" s="82"/>
      <c r="K5" s="43"/>
    </row>
    <row r="6" spans="1:11" ht="16.5">
      <c r="A6" s="70" t="s">
        <v>4</v>
      </c>
      <c r="B6" s="79">
        <v>1</v>
      </c>
      <c r="C6" s="80">
        <v>1</v>
      </c>
      <c r="D6" s="81">
        <f t="shared" si="0"/>
        <v>48579.999999999985</v>
      </c>
      <c r="E6" s="81">
        <f t="shared" si="1"/>
        <v>48562.5</v>
      </c>
      <c r="F6" s="91">
        <f t="shared" si="2"/>
        <v>100.00514827018121</v>
      </c>
      <c r="G6" s="80">
        <v>48.579999999999984</v>
      </c>
      <c r="H6" s="80">
        <v>0</v>
      </c>
      <c r="I6" s="82">
        <v>388.5</v>
      </c>
      <c r="J6" s="82"/>
      <c r="K6" s="43"/>
    </row>
    <row r="7" spans="1:11" ht="16.5">
      <c r="A7" s="70" t="s">
        <v>6</v>
      </c>
      <c r="B7" s="79">
        <v>0</v>
      </c>
      <c r="C7" s="80"/>
      <c r="D7" s="81">
        <f t="shared" si="0"/>
        <v>0</v>
      </c>
      <c r="E7" s="81">
        <f t="shared" si="1"/>
        <v>0</v>
      </c>
      <c r="F7" s="91">
        <f t="shared" si="2"/>
        <v>0</v>
      </c>
      <c r="G7" s="80">
        <v>0</v>
      </c>
      <c r="H7" s="80">
        <v>0</v>
      </c>
      <c r="I7" s="82"/>
      <c r="J7" s="82"/>
      <c r="K7" s="43"/>
    </row>
    <row r="8" spans="1:11" ht="16.5">
      <c r="A8" s="70" t="s">
        <v>7</v>
      </c>
      <c r="B8" s="82">
        <v>1.0019999999999998</v>
      </c>
      <c r="C8" s="80">
        <v>0.988</v>
      </c>
      <c r="D8" s="81">
        <f t="shared" si="0"/>
        <v>48802.39520958083</v>
      </c>
      <c r="E8" s="81">
        <f t="shared" si="1"/>
        <v>48582.995951417004</v>
      </c>
      <c r="F8" s="91">
        <f t="shared" si="2"/>
        <v>100.04735574838757</v>
      </c>
      <c r="G8" s="80">
        <v>48.89999999999998</v>
      </c>
      <c r="H8" s="80">
        <v>0.9100000000000001</v>
      </c>
      <c r="I8" s="82">
        <v>384</v>
      </c>
      <c r="J8" s="82">
        <v>6.51</v>
      </c>
      <c r="K8" s="43"/>
    </row>
    <row r="9" spans="1:11" s="45" customFormat="1" ht="16.5">
      <c r="A9" s="70" t="s">
        <v>8</v>
      </c>
      <c r="B9" s="82">
        <v>3.5999999999999943</v>
      </c>
      <c r="C9" s="80">
        <v>4.3</v>
      </c>
      <c r="D9" s="81">
        <f t="shared" si="0"/>
        <v>48542.22222222235</v>
      </c>
      <c r="E9" s="81">
        <f t="shared" si="1"/>
        <v>48558.13953488373</v>
      </c>
      <c r="F9" s="91">
        <f t="shared" si="2"/>
        <v>99.9961687291675</v>
      </c>
      <c r="G9" s="80">
        <v>174.75200000000018</v>
      </c>
      <c r="H9" s="80">
        <v>0</v>
      </c>
      <c r="I9" s="82">
        <v>1670.4</v>
      </c>
      <c r="J9" s="82"/>
      <c r="K9" s="43"/>
    </row>
    <row r="10" spans="1:11" ht="16.5">
      <c r="A10" s="70" t="s">
        <v>9</v>
      </c>
      <c r="B10" s="82">
        <v>0</v>
      </c>
      <c r="C10" s="80"/>
      <c r="D10" s="81">
        <f t="shared" si="0"/>
        <v>0</v>
      </c>
      <c r="E10" s="81">
        <f t="shared" si="1"/>
        <v>0</v>
      </c>
      <c r="F10" s="91">
        <f t="shared" si="2"/>
        <v>0</v>
      </c>
      <c r="G10" s="80">
        <v>0</v>
      </c>
      <c r="H10" s="80">
        <v>0</v>
      </c>
      <c r="I10" s="82"/>
      <c r="J10" s="82"/>
      <c r="K10" s="43"/>
    </row>
    <row r="11" spans="1:11" ht="16.5">
      <c r="A11" s="70" t="s">
        <v>10</v>
      </c>
      <c r="B11" s="82">
        <v>0</v>
      </c>
      <c r="C11" s="80"/>
      <c r="D11" s="81">
        <f t="shared" si="0"/>
        <v>0</v>
      </c>
      <c r="E11" s="81">
        <f t="shared" si="1"/>
        <v>0</v>
      </c>
      <c r="F11" s="91">
        <f t="shared" si="2"/>
        <v>0</v>
      </c>
      <c r="G11" s="80">
        <v>0</v>
      </c>
      <c r="H11" s="80">
        <v>0</v>
      </c>
      <c r="I11" s="82"/>
      <c r="J11" s="82"/>
      <c r="K11" s="43"/>
    </row>
    <row r="12" spans="1:11" s="45" customFormat="1" ht="16.5">
      <c r="A12" s="71" t="s">
        <v>11</v>
      </c>
      <c r="B12" s="83">
        <v>1</v>
      </c>
      <c r="C12" s="80">
        <v>1</v>
      </c>
      <c r="D12" s="81">
        <f t="shared" si="0"/>
        <v>48300.000000000015</v>
      </c>
      <c r="E12" s="81">
        <f t="shared" si="1"/>
        <v>48562.5</v>
      </c>
      <c r="F12" s="91">
        <f t="shared" si="2"/>
        <v>100.00514827018121</v>
      </c>
      <c r="G12" s="80">
        <v>48.30000000000001</v>
      </c>
      <c r="H12" s="80">
        <v>0</v>
      </c>
      <c r="I12" s="82">
        <v>388.5</v>
      </c>
      <c r="J12" s="82"/>
      <c r="K12" s="43"/>
    </row>
    <row r="13" spans="1:11" s="46" customFormat="1" ht="16.5">
      <c r="A13" s="70" t="s">
        <v>12</v>
      </c>
      <c r="B13" s="82">
        <v>0</v>
      </c>
      <c r="C13" s="80"/>
      <c r="D13" s="81">
        <f t="shared" si="0"/>
        <v>0</v>
      </c>
      <c r="E13" s="81">
        <f t="shared" si="1"/>
        <v>0</v>
      </c>
      <c r="F13" s="91">
        <f t="shared" si="2"/>
        <v>0</v>
      </c>
      <c r="G13" s="80">
        <v>0</v>
      </c>
      <c r="H13" s="80">
        <v>0</v>
      </c>
      <c r="I13" s="82"/>
      <c r="J13" s="82"/>
      <c r="K13" s="43"/>
    </row>
    <row r="14" spans="1:11" s="45" customFormat="1" ht="30">
      <c r="A14" s="71" t="s">
        <v>13</v>
      </c>
      <c r="B14" s="83">
        <v>4</v>
      </c>
      <c r="C14" s="80">
        <v>4</v>
      </c>
      <c r="D14" s="81">
        <f>_xlfn.IFERROR(G14/B14*1000,0)</f>
        <v>48375</v>
      </c>
      <c r="E14" s="81">
        <f t="shared" si="1"/>
        <v>48578.125</v>
      </c>
      <c r="F14" s="91">
        <f t="shared" si="2"/>
        <v>100.03732495881383</v>
      </c>
      <c r="G14" s="80">
        <v>193.5</v>
      </c>
      <c r="H14" s="80">
        <v>0</v>
      </c>
      <c r="I14" s="82">
        <v>1554.5</v>
      </c>
      <c r="J14" s="82"/>
      <c r="K14" s="43"/>
    </row>
    <row r="15" spans="1:11" s="45" customFormat="1" ht="16.5">
      <c r="A15" s="70" t="s">
        <v>14</v>
      </c>
      <c r="B15" s="82">
        <v>2.8999999999999986</v>
      </c>
      <c r="C15" s="80">
        <v>2.9</v>
      </c>
      <c r="D15" s="81">
        <f t="shared" si="0"/>
        <v>41448.275862069</v>
      </c>
      <c r="E15" s="81">
        <f t="shared" si="1"/>
        <v>46616.379310344826</v>
      </c>
      <c r="F15" s="91">
        <f t="shared" si="2"/>
        <v>95.9974862239391</v>
      </c>
      <c r="G15" s="80">
        <v>120.20000000000005</v>
      </c>
      <c r="H15" s="80">
        <v>0</v>
      </c>
      <c r="I15" s="82">
        <v>1081.5</v>
      </c>
      <c r="J15" s="82"/>
      <c r="K15" s="43"/>
    </row>
    <row r="16" spans="1:11" s="45" customFormat="1" ht="16.5">
      <c r="A16" s="72" t="s">
        <v>66</v>
      </c>
      <c r="B16" s="82">
        <v>0</v>
      </c>
      <c r="C16" s="80"/>
      <c r="D16" s="81">
        <f t="shared" si="0"/>
        <v>0</v>
      </c>
      <c r="E16" s="81">
        <f t="shared" si="1"/>
        <v>0</v>
      </c>
      <c r="F16" s="91">
        <f t="shared" si="2"/>
        <v>0</v>
      </c>
      <c r="G16" s="80">
        <v>0</v>
      </c>
      <c r="H16" s="80">
        <v>0</v>
      </c>
      <c r="I16" s="82"/>
      <c r="J16" s="82"/>
      <c r="K16" s="43"/>
    </row>
    <row r="17" spans="1:11" s="45" customFormat="1" ht="30">
      <c r="A17" s="70" t="s">
        <v>67</v>
      </c>
      <c r="B17" s="82">
        <v>2</v>
      </c>
      <c r="C17" s="80">
        <v>2</v>
      </c>
      <c r="D17" s="81">
        <f t="shared" si="0"/>
        <v>48550.000000000015</v>
      </c>
      <c r="E17" s="81">
        <f t="shared" si="1"/>
        <v>48562.5</v>
      </c>
      <c r="F17" s="91">
        <f t="shared" si="2"/>
        <v>100.00514827018121</v>
      </c>
      <c r="G17" s="80">
        <v>97.10000000000002</v>
      </c>
      <c r="H17" s="80">
        <v>0</v>
      </c>
      <c r="I17" s="82">
        <v>777</v>
      </c>
      <c r="J17" s="82"/>
      <c r="K17" s="43"/>
    </row>
    <row r="18" spans="1:11" ht="16.5">
      <c r="A18" s="70" t="s">
        <v>16</v>
      </c>
      <c r="B18" s="82">
        <v>5</v>
      </c>
      <c r="C18" s="80">
        <v>5</v>
      </c>
      <c r="D18" s="81">
        <f t="shared" si="0"/>
        <v>48560.00000000004</v>
      </c>
      <c r="E18" s="81">
        <f t="shared" si="1"/>
        <v>48560</v>
      </c>
      <c r="F18" s="91">
        <f t="shared" si="2"/>
        <v>100</v>
      </c>
      <c r="G18" s="80">
        <v>242.80000000000018</v>
      </c>
      <c r="H18" s="80">
        <v>0</v>
      </c>
      <c r="I18" s="82">
        <v>1942.4</v>
      </c>
      <c r="J18" s="82"/>
      <c r="K18" s="43"/>
    </row>
    <row r="19" spans="1:11" ht="16.5">
      <c r="A19" s="70" t="s">
        <v>17</v>
      </c>
      <c r="B19" s="82">
        <v>0.9000000000000004</v>
      </c>
      <c r="C19" s="80">
        <v>0.9</v>
      </c>
      <c r="D19" s="81">
        <f t="shared" si="0"/>
        <v>48555.55555555552</v>
      </c>
      <c r="E19" s="81">
        <f t="shared" si="1"/>
        <v>48569.444444444445</v>
      </c>
      <c r="F19" s="91">
        <f t="shared" si="2"/>
        <v>100.0194490206846</v>
      </c>
      <c r="G19" s="80">
        <v>43.69999999999999</v>
      </c>
      <c r="H19" s="80">
        <v>0</v>
      </c>
      <c r="I19" s="82">
        <v>349.7</v>
      </c>
      <c r="J19" s="82"/>
      <c r="K19" s="43"/>
    </row>
    <row r="20" spans="1:11" ht="16.5">
      <c r="A20" s="73" t="s">
        <v>68</v>
      </c>
      <c r="B20" s="84">
        <v>0</v>
      </c>
      <c r="C20" s="85"/>
      <c r="D20" s="92">
        <f t="shared" si="0"/>
        <v>0</v>
      </c>
      <c r="E20" s="81">
        <f t="shared" si="1"/>
        <v>0</v>
      </c>
      <c r="F20" s="91">
        <f t="shared" si="2"/>
        <v>0</v>
      </c>
      <c r="G20" s="85">
        <v>0</v>
      </c>
      <c r="H20" s="85">
        <v>0</v>
      </c>
      <c r="I20" s="84"/>
      <c r="J20" s="84"/>
      <c r="K20" s="43"/>
    </row>
    <row r="21" spans="1:11" s="48" customFormat="1" ht="16.5">
      <c r="A21" s="74" t="s">
        <v>46</v>
      </c>
      <c r="B21" s="89">
        <f>SUM(B4:B20)</f>
        <v>24.401999999999994</v>
      </c>
      <c r="C21" s="89">
        <f>SUM(C4:C20)</f>
        <v>25.087999999999997</v>
      </c>
      <c r="D21" s="89">
        <f>_xlfn.IFERROR(G21/B21*1000,0)</f>
        <v>47817.06417506765</v>
      </c>
      <c r="E21" s="89">
        <f>_xlfn.IFERROR(I21/C21/$K$1*1000,0)</f>
        <v>48617.366868622456</v>
      </c>
      <c r="F21" s="93">
        <f>_xlfn.IFERROR(E21/$I$2*100,0)</f>
        <v>100.11813605564757</v>
      </c>
      <c r="G21" s="89">
        <f>SUM(G4:G20)</f>
        <v>1166.8320000000006</v>
      </c>
      <c r="H21" s="89">
        <f>SUM(H4:H20)</f>
        <v>0.9100000000000001</v>
      </c>
      <c r="I21" s="89">
        <f>SUM(I4:I20)</f>
        <v>9757.7</v>
      </c>
      <c r="J21" s="89">
        <f>SUM(J4:J20)</f>
        <v>6.51</v>
      </c>
      <c r="K21" s="47"/>
    </row>
    <row r="22" spans="1:11" ht="30">
      <c r="A22" s="75" t="s">
        <v>19</v>
      </c>
      <c r="B22" s="82">
        <v>32.04000000000002</v>
      </c>
      <c r="C22" s="80">
        <v>24.62</v>
      </c>
      <c r="D22" s="81">
        <f aca="true" t="shared" si="3" ref="D22:D42">_xlfn.IFERROR(G22/B22*1000,0)</f>
        <v>48792.13483146062</v>
      </c>
      <c r="E22" s="81">
        <f aca="true" t="shared" si="4" ref="E22:E42">_xlfn.IFERROR(I22/C22/$K$1*1000,0)</f>
        <v>48559.60601137287</v>
      </c>
      <c r="F22" s="91">
        <f aca="true" t="shared" si="5" ref="F22:F42">_xlfn.IFERROR(E22/$I$2*100,0)</f>
        <v>99.99918865603968</v>
      </c>
      <c r="G22" s="80">
        <v>1563.2999999999993</v>
      </c>
      <c r="H22" s="80">
        <v>0</v>
      </c>
      <c r="I22" s="80">
        <v>9564.3</v>
      </c>
      <c r="J22" s="82">
        <v>2.7</v>
      </c>
      <c r="K22" s="43"/>
    </row>
    <row r="23" spans="1:11" ht="30">
      <c r="A23" s="75" t="s">
        <v>69</v>
      </c>
      <c r="B23" s="82">
        <v>10.599999999999994</v>
      </c>
      <c r="C23" s="80">
        <v>9.2</v>
      </c>
      <c r="D23" s="81">
        <f t="shared" si="3"/>
        <v>48207.54716981135</v>
      </c>
      <c r="E23" s="81">
        <f t="shared" si="4"/>
        <v>46957.88043478261</v>
      </c>
      <c r="F23" s="91">
        <f t="shared" si="5"/>
        <v>96.70074224625743</v>
      </c>
      <c r="G23" s="80">
        <v>511</v>
      </c>
      <c r="H23" s="80">
        <v>0</v>
      </c>
      <c r="I23" s="80">
        <v>3456.1</v>
      </c>
      <c r="J23" s="82">
        <v>0.3</v>
      </c>
      <c r="K23" s="43"/>
    </row>
    <row r="24" spans="1:11" ht="30">
      <c r="A24" s="75" t="s">
        <v>21</v>
      </c>
      <c r="B24" s="82">
        <v>24.80000000000001</v>
      </c>
      <c r="C24" s="80">
        <v>24.1</v>
      </c>
      <c r="D24" s="81">
        <f t="shared" si="3"/>
        <v>48967.74193548387</v>
      </c>
      <c r="E24" s="81">
        <f t="shared" si="4"/>
        <v>48592.32365145228</v>
      </c>
      <c r="F24" s="91">
        <f t="shared" si="5"/>
        <v>100.06656435636796</v>
      </c>
      <c r="G24" s="80">
        <v>1214.4000000000005</v>
      </c>
      <c r="H24" s="80">
        <v>0</v>
      </c>
      <c r="I24" s="80">
        <v>9368.6</v>
      </c>
      <c r="J24" s="82"/>
      <c r="K24" s="43"/>
    </row>
    <row r="25" spans="1:11" ht="30">
      <c r="A25" s="75" t="s">
        <v>22</v>
      </c>
      <c r="B25" s="82">
        <v>36.08000000000001</v>
      </c>
      <c r="C25" s="80">
        <v>35.1</v>
      </c>
      <c r="D25" s="81">
        <f t="shared" si="3"/>
        <v>47627.494456762724</v>
      </c>
      <c r="E25" s="81">
        <f t="shared" si="4"/>
        <v>48434.829059829055</v>
      </c>
      <c r="F25" s="91">
        <f t="shared" si="5"/>
        <v>99.74223447246511</v>
      </c>
      <c r="G25" s="80">
        <v>1718.3999999999996</v>
      </c>
      <c r="H25" s="80">
        <v>0</v>
      </c>
      <c r="I25" s="80">
        <v>13600.5</v>
      </c>
      <c r="J25" s="82"/>
      <c r="K25" s="43"/>
    </row>
    <row r="26" spans="1:11" ht="30">
      <c r="A26" s="75" t="s">
        <v>23</v>
      </c>
      <c r="B26" s="82">
        <v>8.50099999999999</v>
      </c>
      <c r="C26" s="80">
        <v>8.312</v>
      </c>
      <c r="D26" s="81">
        <f t="shared" si="3"/>
        <v>49876.485119397774</v>
      </c>
      <c r="E26" s="81">
        <f t="shared" si="4"/>
        <v>48553.29643888354</v>
      </c>
      <c r="F26" s="91">
        <f t="shared" si="5"/>
        <v>99.98619530247845</v>
      </c>
      <c r="G26" s="80">
        <v>424</v>
      </c>
      <c r="H26" s="80">
        <v>0</v>
      </c>
      <c r="I26" s="80">
        <v>3228.6</v>
      </c>
      <c r="J26" s="82"/>
      <c r="K26" s="43"/>
    </row>
    <row r="27" spans="1:11" ht="16.5">
      <c r="A27" s="75" t="s">
        <v>24</v>
      </c>
      <c r="B27" s="82">
        <v>29.599999999999994</v>
      </c>
      <c r="C27" s="80">
        <v>31</v>
      </c>
      <c r="D27" s="81">
        <f t="shared" si="3"/>
        <v>58706.081081081116</v>
      </c>
      <c r="E27" s="81">
        <f t="shared" si="4"/>
        <v>49770.56451612904</v>
      </c>
      <c r="F27" s="91">
        <f t="shared" si="5"/>
        <v>102.49292528033163</v>
      </c>
      <c r="G27" s="80">
        <v>1737.7000000000007</v>
      </c>
      <c r="H27" s="80">
        <v>0.09999999999999787</v>
      </c>
      <c r="I27" s="80">
        <v>12343.1</v>
      </c>
      <c r="J27" s="82">
        <v>19.7</v>
      </c>
      <c r="K27" s="43"/>
    </row>
    <row r="28" spans="1:11" ht="30">
      <c r="A28" s="75" t="s">
        <v>70</v>
      </c>
      <c r="B28" s="86">
        <v>0</v>
      </c>
      <c r="C28" s="80"/>
      <c r="D28" s="81">
        <f t="shared" si="3"/>
        <v>0</v>
      </c>
      <c r="E28" s="81">
        <f t="shared" si="4"/>
        <v>0</v>
      </c>
      <c r="F28" s="91">
        <f t="shared" si="5"/>
        <v>0</v>
      </c>
      <c r="G28" s="80">
        <v>0</v>
      </c>
      <c r="H28" s="80">
        <v>0</v>
      </c>
      <c r="I28" s="80"/>
      <c r="J28" s="82"/>
      <c r="K28" s="43"/>
    </row>
    <row r="29" spans="1:11" ht="16.5">
      <c r="A29" s="75" t="s">
        <v>26</v>
      </c>
      <c r="B29" s="86">
        <v>0</v>
      </c>
      <c r="C29" s="80">
        <v>0</v>
      </c>
      <c r="D29" s="81">
        <f t="shared" si="3"/>
        <v>0</v>
      </c>
      <c r="E29" s="81">
        <f t="shared" si="4"/>
        <v>0</v>
      </c>
      <c r="F29" s="91">
        <f t="shared" si="5"/>
        <v>0</v>
      </c>
      <c r="G29" s="80">
        <v>0</v>
      </c>
      <c r="H29" s="80">
        <v>0</v>
      </c>
      <c r="I29" s="80">
        <v>0</v>
      </c>
      <c r="J29" s="82">
        <v>0</v>
      </c>
      <c r="K29" s="43"/>
    </row>
    <row r="30" spans="1:11" ht="16.5">
      <c r="A30" s="75" t="s">
        <v>27</v>
      </c>
      <c r="B30" s="82">
        <v>28.400000000000006</v>
      </c>
      <c r="C30" s="80">
        <v>28.4</v>
      </c>
      <c r="D30" s="81">
        <f t="shared" si="3"/>
        <v>45247.18309859156</v>
      </c>
      <c r="E30" s="81">
        <f t="shared" si="4"/>
        <v>47644.366197183095</v>
      </c>
      <c r="F30" s="91">
        <f t="shared" si="5"/>
        <v>98.1144279184166</v>
      </c>
      <c r="G30" s="80">
        <v>1285.0200000000004</v>
      </c>
      <c r="H30" s="80">
        <v>2.440000000000005</v>
      </c>
      <c r="I30" s="80">
        <v>10824.8</v>
      </c>
      <c r="J30" s="82">
        <v>35.84</v>
      </c>
      <c r="K30" s="43"/>
    </row>
    <row r="31" spans="1:11" ht="16.5">
      <c r="A31" s="76" t="s">
        <v>28</v>
      </c>
      <c r="B31" s="86">
        <v>15</v>
      </c>
      <c r="C31" s="80">
        <v>15</v>
      </c>
      <c r="D31" s="81">
        <f t="shared" si="3"/>
        <v>48766.666666666664</v>
      </c>
      <c r="E31" s="81">
        <f t="shared" si="4"/>
        <v>48500.83333333334</v>
      </c>
      <c r="F31" s="91">
        <f t="shared" si="5"/>
        <v>99.87815760571117</v>
      </c>
      <c r="G31" s="80">
        <v>731.5</v>
      </c>
      <c r="H31" s="80">
        <v>0</v>
      </c>
      <c r="I31" s="80">
        <v>5820.1</v>
      </c>
      <c r="J31" s="82"/>
      <c r="K31" s="43"/>
    </row>
    <row r="32" spans="1:11" ht="16.5">
      <c r="A32" s="75" t="s">
        <v>29</v>
      </c>
      <c r="B32" s="86">
        <v>27.5</v>
      </c>
      <c r="C32" s="80">
        <v>27.5</v>
      </c>
      <c r="D32" s="81">
        <f t="shared" si="3"/>
        <v>41680.00000000003</v>
      </c>
      <c r="E32" s="81">
        <f t="shared" si="4"/>
        <v>47659.090909090904</v>
      </c>
      <c r="F32" s="91">
        <f t="shared" si="5"/>
        <v>98.1447506365134</v>
      </c>
      <c r="G32" s="80">
        <v>1146.2000000000007</v>
      </c>
      <c r="H32" s="80">
        <v>44.30000000000001</v>
      </c>
      <c r="I32" s="80">
        <v>10485</v>
      </c>
      <c r="J32" s="82">
        <v>504.7</v>
      </c>
      <c r="K32" s="43"/>
    </row>
    <row r="33" spans="1:11" ht="30">
      <c r="A33" s="75" t="s">
        <v>30</v>
      </c>
      <c r="B33" s="86">
        <v>16.696000000000012</v>
      </c>
      <c r="C33" s="80">
        <v>16.542</v>
      </c>
      <c r="D33" s="81">
        <f t="shared" si="3"/>
        <v>48730.83373263057</v>
      </c>
      <c r="E33" s="81">
        <f t="shared" si="4"/>
        <v>48120.012694958285</v>
      </c>
      <c r="F33" s="91">
        <f t="shared" si="5"/>
        <v>99.09393059093551</v>
      </c>
      <c r="G33" s="80">
        <v>813.6100000000006</v>
      </c>
      <c r="H33" s="80">
        <v>0</v>
      </c>
      <c r="I33" s="80">
        <v>6368.01</v>
      </c>
      <c r="J33" s="82"/>
      <c r="K33" s="43"/>
    </row>
    <row r="34" spans="1:11" ht="30">
      <c r="A34" s="75" t="s">
        <v>71</v>
      </c>
      <c r="B34" s="82">
        <v>10.5</v>
      </c>
      <c r="C34" s="80">
        <v>10.5</v>
      </c>
      <c r="D34" s="81">
        <f t="shared" si="3"/>
        <v>48790.47619047616</v>
      </c>
      <c r="E34" s="81">
        <f t="shared" si="4"/>
        <v>49201.190476190466</v>
      </c>
      <c r="F34" s="91">
        <f t="shared" si="5"/>
        <v>101.32040872362123</v>
      </c>
      <c r="G34" s="80">
        <v>512.2999999999997</v>
      </c>
      <c r="H34" s="80">
        <v>0</v>
      </c>
      <c r="I34" s="80">
        <v>4132.9</v>
      </c>
      <c r="J34" s="82"/>
      <c r="K34" s="43"/>
    </row>
    <row r="35" spans="1:11" ht="16.5">
      <c r="A35" s="75" t="s">
        <v>32</v>
      </c>
      <c r="B35" s="82">
        <v>32.79999999999998</v>
      </c>
      <c r="C35" s="80">
        <v>33.5</v>
      </c>
      <c r="D35" s="81">
        <f t="shared" si="3"/>
        <v>48676.82926829272</v>
      </c>
      <c r="E35" s="81">
        <f t="shared" si="4"/>
        <v>48582.835820895525</v>
      </c>
      <c r="F35" s="91">
        <f t="shared" si="5"/>
        <v>100.04702599031204</v>
      </c>
      <c r="G35" s="80">
        <v>1596.6000000000004</v>
      </c>
      <c r="H35" s="80">
        <v>1.5</v>
      </c>
      <c r="I35" s="80">
        <v>13020.2</v>
      </c>
      <c r="J35" s="82">
        <v>13.8</v>
      </c>
      <c r="K35" s="43"/>
    </row>
    <row r="36" spans="1:11" ht="30">
      <c r="A36" s="75" t="s">
        <v>72</v>
      </c>
      <c r="B36" s="82">
        <v>0</v>
      </c>
      <c r="C36" s="80"/>
      <c r="D36" s="81">
        <f t="shared" si="3"/>
        <v>0</v>
      </c>
      <c r="E36" s="81">
        <f t="shared" si="4"/>
        <v>0</v>
      </c>
      <c r="F36" s="91">
        <f t="shared" si="5"/>
        <v>0</v>
      </c>
      <c r="G36" s="80">
        <v>0</v>
      </c>
      <c r="H36" s="80">
        <v>0</v>
      </c>
      <c r="I36" s="80"/>
      <c r="J36" s="82"/>
      <c r="K36" s="43"/>
    </row>
    <row r="37" spans="1:11" ht="30">
      <c r="A37" s="75" t="s">
        <v>73</v>
      </c>
      <c r="B37" s="86">
        <v>28</v>
      </c>
      <c r="C37" s="80">
        <v>28</v>
      </c>
      <c r="D37" s="81">
        <f t="shared" si="3"/>
        <v>49046.42857142857</v>
      </c>
      <c r="E37" s="81">
        <f t="shared" si="4"/>
        <v>48620.982142857145</v>
      </c>
      <c r="F37" s="91">
        <f t="shared" si="5"/>
        <v>100.1255810190633</v>
      </c>
      <c r="G37" s="80">
        <v>1373.3</v>
      </c>
      <c r="H37" s="80"/>
      <c r="I37" s="80">
        <v>10891.1</v>
      </c>
      <c r="J37" s="82"/>
      <c r="K37" s="58"/>
    </row>
    <row r="38" spans="1:11" ht="30">
      <c r="A38" s="75" t="s">
        <v>74</v>
      </c>
      <c r="B38" s="82">
        <v>0</v>
      </c>
      <c r="C38" s="80"/>
      <c r="D38" s="81">
        <f t="shared" si="3"/>
        <v>0</v>
      </c>
      <c r="E38" s="81">
        <f t="shared" si="4"/>
        <v>0</v>
      </c>
      <c r="F38" s="91">
        <f t="shared" si="5"/>
        <v>0</v>
      </c>
      <c r="G38" s="80">
        <v>0</v>
      </c>
      <c r="H38" s="80">
        <v>0</v>
      </c>
      <c r="I38" s="80"/>
      <c r="J38" s="82"/>
      <c r="K38" s="43"/>
    </row>
    <row r="39" spans="1:11" ht="30">
      <c r="A39" s="75" t="s">
        <v>36</v>
      </c>
      <c r="B39" s="82">
        <v>18.69999999999999</v>
      </c>
      <c r="C39" s="80">
        <v>18.7</v>
      </c>
      <c r="D39" s="81">
        <f t="shared" si="3"/>
        <v>52609.62566844924</v>
      </c>
      <c r="E39" s="81">
        <f t="shared" si="4"/>
        <v>47020.721925133694</v>
      </c>
      <c r="F39" s="91">
        <f t="shared" si="5"/>
        <v>96.83015223462458</v>
      </c>
      <c r="G39" s="80">
        <v>983.8000000000002</v>
      </c>
      <c r="H39" s="80">
        <v>0</v>
      </c>
      <c r="I39" s="80">
        <v>7034.3</v>
      </c>
      <c r="J39" s="82"/>
      <c r="K39" s="43"/>
    </row>
    <row r="40" spans="1:11" ht="30">
      <c r="A40" s="75" t="s">
        <v>75</v>
      </c>
      <c r="B40" s="82">
        <v>7.759999999999991</v>
      </c>
      <c r="C40" s="80">
        <v>8.6</v>
      </c>
      <c r="D40" s="81">
        <f t="shared" si="3"/>
        <v>49445.87628865983</v>
      </c>
      <c r="E40" s="81">
        <f t="shared" si="4"/>
        <v>48912.79069767442</v>
      </c>
      <c r="F40" s="91">
        <f t="shared" si="5"/>
        <v>100.72650473161949</v>
      </c>
      <c r="G40" s="80">
        <v>383.6999999999998</v>
      </c>
      <c r="H40" s="80">
        <v>0</v>
      </c>
      <c r="I40" s="80">
        <v>3365.2</v>
      </c>
      <c r="J40" s="82"/>
      <c r="K40" s="43"/>
    </row>
    <row r="41" spans="1:11" ht="16.5">
      <c r="A41" s="75" t="s">
        <v>38</v>
      </c>
      <c r="B41" s="82">
        <v>19.400000000000006</v>
      </c>
      <c r="C41" s="80">
        <v>26.4</v>
      </c>
      <c r="D41" s="81">
        <f t="shared" si="3"/>
        <v>48559.99999999991</v>
      </c>
      <c r="E41" s="81">
        <f t="shared" si="4"/>
        <v>48560</v>
      </c>
      <c r="F41" s="91">
        <f t="shared" si="5"/>
        <v>100</v>
      </c>
      <c r="G41" s="80">
        <v>942.0639999999985</v>
      </c>
      <c r="H41" s="80">
        <v>0</v>
      </c>
      <c r="I41" s="80">
        <v>10255.872</v>
      </c>
      <c r="J41" s="82"/>
      <c r="K41" s="43"/>
    </row>
    <row r="42" spans="1:11" ht="30">
      <c r="A42" s="77" t="s">
        <v>39</v>
      </c>
      <c r="B42" s="84">
        <v>30.32000000000002</v>
      </c>
      <c r="C42" s="85">
        <v>30.25</v>
      </c>
      <c r="D42" s="92">
        <f t="shared" si="3"/>
        <v>49007.255936675414</v>
      </c>
      <c r="E42" s="81">
        <f t="shared" si="4"/>
        <v>48559.9173553719</v>
      </c>
      <c r="F42" s="91">
        <f t="shared" si="5"/>
        <v>99.9998298092502</v>
      </c>
      <c r="G42" s="85">
        <v>1485.8999999999996</v>
      </c>
      <c r="H42" s="85">
        <v>0</v>
      </c>
      <c r="I42" s="85">
        <v>11751.5</v>
      </c>
      <c r="J42" s="84">
        <v>178</v>
      </c>
      <c r="K42" s="43"/>
    </row>
    <row r="43" spans="1:11" s="63" customFormat="1" ht="16.5">
      <c r="A43" s="78" t="s">
        <v>47</v>
      </c>
      <c r="B43" s="89">
        <f>SUM(B22:B42)</f>
        <v>376.6970000000001</v>
      </c>
      <c r="C43" s="89">
        <f>SUM(C22:C42)</f>
        <v>375.724</v>
      </c>
      <c r="D43" s="89">
        <f>_xlfn.IFERROR(G43/B43*1000,0)</f>
        <v>48906.13410778423</v>
      </c>
      <c r="E43" s="89">
        <f>_xlfn.IFERROR(I43/C43/$K$1*1000,0)</f>
        <v>48409.93056073075</v>
      </c>
      <c r="F43" s="93">
        <f>_xlfn.IFERROR(E43/$I$2*100,0)</f>
        <v>99.69096079227914</v>
      </c>
      <c r="G43" s="89">
        <f>SUM(G22:G42)</f>
        <v>18422.794</v>
      </c>
      <c r="H43" s="89">
        <f>SUM(H22:H42)</f>
        <v>48.34000000000002</v>
      </c>
      <c r="I43" s="89">
        <f>SUM(I22:I42)</f>
        <v>145510.182</v>
      </c>
      <c r="J43" s="89">
        <f>SUM(J22:J42)</f>
        <v>755.04</v>
      </c>
      <c r="K43" s="62"/>
    </row>
    <row r="44" spans="1:11" s="63" customFormat="1" ht="16.5">
      <c r="A44" s="78" t="s">
        <v>48</v>
      </c>
      <c r="B44" s="89">
        <f>B21+B43</f>
        <v>401.0990000000001</v>
      </c>
      <c r="C44" s="89">
        <f>C21+C43</f>
        <v>400.812</v>
      </c>
      <c r="D44" s="89">
        <f>_xlfn.IFERROR(G44/B44*1000,0)</f>
        <v>48839.87743674255</v>
      </c>
      <c r="E44" s="89">
        <f>_xlfn.IFERROR(I44/C44/$K$1*1000,0)</f>
        <v>48422.91460834506</v>
      </c>
      <c r="F44" s="93">
        <f>_xlfn.IFERROR(E44/$I$2*100,0)</f>
        <v>99.71769894634485</v>
      </c>
      <c r="G44" s="89">
        <f>G21+G43</f>
        <v>19589.626000000004</v>
      </c>
      <c r="H44" s="89">
        <f>H21+H43</f>
        <v>49.250000000000014</v>
      </c>
      <c r="I44" s="89">
        <f>I21+I43</f>
        <v>155267.882</v>
      </c>
      <c r="J44" s="89">
        <f>J21+J43</f>
        <v>761.55</v>
      </c>
      <c r="K44" s="62"/>
    </row>
    <row r="45" spans="1:11" ht="49.5">
      <c r="A45" s="64" t="s">
        <v>76</v>
      </c>
      <c r="B45" s="95">
        <v>59.2</v>
      </c>
      <c r="C45" s="95">
        <v>59.9</v>
      </c>
      <c r="D45" s="96">
        <f>_xlfn.IFERROR(G45/B45*1000,0)</f>
        <v>48572.63513513519</v>
      </c>
      <c r="E45" s="96">
        <f>_xlfn.IFERROR(I45/C45/$K$1*1000,0)</f>
        <v>48365.81803005009</v>
      </c>
      <c r="F45" s="95">
        <f>_xlfn.IFERROR(E45/$I$2*100,0)</f>
        <v>99.6001195017506</v>
      </c>
      <c r="G45" s="95">
        <v>2875.5000000000036</v>
      </c>
      <c r="H45" s="95">
        <v>0</v>
      </c>
      <c r="I45" s="95">
        <v>23176.900000000005</v>
      </c>
      <c r="J45" s="95">
        <v>0</v>
      </c>
      <c r="K45" s="65"/>
    </row>
    <row r="46" spans="1:11" ht="50.25" thickBot="1">
      <c r="A46" s="64" t="s">
        <v>77</v>
      </c>
      <c r="B46" s="95">
        <v>4</v>
      </c>
      <c r="C46" s="95">
        <v>5</v>
      </c>
      <c r="D46" s="96">
        <f>_xlfn.IFERROR(G46/B46*1000,0)</f>
        <v>60475</v>
      </c>
      <c r="E46" s="96">
        <f>_xlfn.IFERROR(I46/C46/$K$1*1000,0)</f>
        <v>56210</v>
      </c>
      <c r="F46" s="95">
        <f>_xlfn.IFERROR(E46/$I$2*100,0)</f>
        <v>115.75370675453047</v>
      </c>
      <c r="G46" s="95">
        <v>241.9</v>
      </c>
      <c r="H46" s="95">
        <v>0</v>
      </c>
      <c r="I46" s="95">
        <v>2248.4</v>
      </c>
      <c r="J46" s="95">
        <v>49.7</v>
      </c>
      <c r="K46" s="66"/>
    </row>
    <row r="47" spans="1:11" ht="33.75" thickBot="1">
      <c r="A47" s="67" t="s">
        <v>52</v>
      </c>
      <c r="B47" s="97">
        <f>B44+B45+B46</f>
        <v>464.2990000000001</v>
      </c>
      <c r="C47" s="97">
        <f>C44+C45+C46</f>
        <v>465.712</v>
      </c>
      <c r="D47" s="98">
        <f>_xlfn.IFERROR(G47/B47*1000,0)</f>
        <v>48906.04115020709</v>
      </c>
      <c r="E47" s="98">
        <f>_xlfn.IFERROR(I47/C47/$K$1*1000,0)</f>
        <v>48499.17491926341</v>
      </c>
      <c r="F47" s="99">
        <f>E47/$I$2*100</f>
        <v>99.87474242022942</v>
      </c>
      <c r="G47" s="97">
        <f>G44+G45+G46</f>
        <v>22707.02600000001</v>
      </c>
      <c r="H47" s="97">
        <f>H44+H45+H46</f>
        <v>49.250000000000014</v>
      </c>
      <c r="I47" s="97">
        <f>I44+I45+I46</f>
        <v>180693.182</v>
      </c>
      <c r="J47" s="97">
        <f>J44+J45+J46</f>
        <v>811.25</v>
      </c>
      <c r="K47" s="68"/>
    </row>
    <row r="51" ht="16.5">
      <c r="I51" s="51"/>
    </row>
    <row r="52" ht="16.5">
      <c r="B52" s="51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" error="Допускается ввод только неотрицательных чисел!" sqref="J5:K9">
      <formula1>0</formula1>
      <formula2>9.99999999999999E+23</formula2>
    </dataValidation>
    <dataValidation type="decimal" allowBlank="1" showInputMessage="1" showErrorMessage="1" errorTitle="ВНИМАНИЕ!" error="Введенные данные должны быть в диапазоне от 30,2 до 36,3." sqref="L5:L9">
      <formula1>30.2</formula1>
      <formula2>36.3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P35"/>
  <sheetViews>
    <sheetView view="pageBreakPreview" zoomScale="60" workbookViewId="0" topLeftCell="A19">
      <selection activeCell="F21" sqref="F21"/>
    </sheetView>
  </sheetViews>
  <sheetFormatPr defaultColWidth="16.421875" defaultRowHeight="15"/>
  <cols>
    <col min="1" max="1" width="32.00390625" style="36" customWidth="1"/>
    <col min="2" max="2" width="14.7109375" style="36" customWidth="1"/>
    <col min="3" max="3" width="14.421875" style="54" customWidth="1"/>
    <col min="4" max="4" width="16.421875" style="36" customWidth="1"/>
    <col min="5" max="5" width="13.28125" style="51" customWidth="1"/>
    <col min="6" max="6" width="15.7109375" style="55" customWidth="1"/>
    <col min="7" max="7" width="11.28125" style="36" customWidth="1"/>
    <col min="8" max="8" width="13.7109375" style="36" customWidth="1"/>
    <col min="9" max="9" width="14.7109375" style="36" customWidth="1"/>
    <col min="10" max="11" width="11.140625" style="53" customWidth="1"/>
    <col min="12" max="16" width="11.140625" style="38" customWidth="1"/>
    <col min="17" max="16384" width="16.421875" style="38" customWidth="1"/>
  </cols>
  <sheetData>
    <row r="1" spans="1:11" ht="20.25">
      <c r="A1" s="104" t="s">
        <v>53</v>
      </c>
      <c r="B1" s="104"/>
      <c r="C1" s="104"/>
      <c r="D1" s="104"/>
      <c r="E1" s="104"/>
      <c r="F1" s="104"/>
      <c r="G1" s="104"/>
      <c r="H1" s="104"/>
      <c r="I1" s="104"/>
      <c r="J1" s="37" t="s">
        <v>61</v>
      </c>
      <c r="K1" s="37">
        <f>VLOOKUP(month,месяцы!$A$1:$B$12,2,FALSE)</f>
        <v>8</v>
      </c>
    </row>
    <row r="2" spans="1:16" ht="16.5">
      <c r="A2" s="105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05"/>
      <c r="C2" s="105"/>
      <c r="D2" s="105"/>
      <c r="E2" s="105"/>
      <c r="F2" s="105"/>
      <c r="G2" s="39"/>
      <c r="H2" s="40"/>
      <c r="I2" s="41">
        <v>48560</v>
      </c>
      <c r="J2" s="37">
        <v>2023</v>
      </c>
      <c r="K2" s="37"/>
      <c r="L2" s="53"/>
      <c r="M2" s="53"/>
      <c r="N2" s="53"/>
      <c r="O2" s="53"/>
      <c r="P2" s="53"/>
    </row>
    <row r="3" spans="1:16" ht="105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(август)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45</v>
      </c>
      <c r="K3" s="35"/>
      <c r="L3" s="35"/>
      <c r="M3" s="35"/>
      <c r="N3" s="35"/>
      <c r="O3" s="35"/>
      <c r="P3" s="35"/>
    </row>
    <row r="4" spans="1:16" ht="16.5">
      <c r="A4" s="70" t="s">
        <v>2</v>
      </c>
      <c r="B4" s="79">
        <v>0</v>
      </c>
      <c r="C4" s="80"/>
      <c r="D4" s="81">
        <f>_xlfn.IFERROR(G4/B4*1000,0)</f>
        <v>0</v>
      </c>
      <c r="E4" s="81">
        <f>_xlfn.IFERROR(I4/C4/$K$1*1000,0)</f>
        <v>0</v>
      </c>
      <c r="F4" s="91">
        <f>_xlfn.IFERROR(E4/$I$2*100,0)</f>
        <v>0</v>
      </c>
      <c r="G4" s="80">
        <v>0</v>
      </c>
      <c r="H4" s="80">
        <v>0</v>
      </c>
      <c r="I4" s="82"/>
      <c r="J4" s="87"/>
      <c r="K4" s="43"/>
      <c r="L4" s="43"/>
      <c r="M4" s="43"/>
      <c r="N4" s="43"/>
      <c r="O4" s="43"/>
      <c r="P4" s="43"/>
    </row>
    <row r="5" spans="1:16" ht="16.5">
      <c r="A5" s="70" t="s">
        <v>3</v>
      </c>
      <c r="B5" s="79">
        <v>0</v>
      </c>
      <c r="C5" s="80"/>
      <c r="D5" s="81">
        <f aca="true" t="shared" si="0" ref="D5:D20">_xlfn.IFERROR(G5/B5*1000,0)</f>
        <v>0</v>
      </c>
      <c r="E5" s="81">
        <f aca="true" t="shared" si="1" ref="E5:E20">_xlfn.IFERROR(I5/C5/$K$1*1000,0)</f>
        <v>0</v>
      </c>
      <c r="F5" s="91">
        <f aca="true" t="shared" si="2" ref="F5:F20">_xlfn.IFERROR(E5/$I$2*100,0)</f>
        <v>0</v>
      </c>
      <c r="G5" s="80">
        <v>0</v>
      </c>
      <c r="H5" s="80">
        <v>0</v>
      </c>
      <c r="I5" s="82"/>
      <c r="J5" s="87"/>
      <c r="K5" s="43"/>
      <c r="L5" s="43"/>
      <c r="M5" s="43"/>
      <c r="N5" s="43"/>
      <c r="O5" s="43"/>
      <c r="P5" s="43"/>
    </row>
    <row r="6" spans="1:16" ht="16.5">
      <c r="A6" s="70" t="s">
        <v>4</v>
      </c>
      <c r="B6" s="79">
        <v>0</v>
      </c>
      <c r="C6" s="80"/>
      <c r="D6" s="81">
        <f t="shared" si="0"/>
        <v>0</v>
      </c>
      <c r="E6" s="81">
        <f t="shared" si="1"/>
        <v>0</v>
      </c>
      <c r="F6" s="91">
        <f t="shared" si="2"/>
        <v>0</v>
      </c>
      <c r="G6" s="80">
        <v>0</v>
      </c>
      <c r="H6" s="80">
        <v>0</v>
      </c>
      <c r="I6" s="82"/>
      <c r="J6" s="87"/>
      <c r="K6" s="43"/>
      <c r="L6" s="43"/>
      <c r="M6" s="43"/>
      <c r="N6" s="43"/>
      <c r="O6" s="43"/>
      <c r="P6" s="43"/>
    </row>
    <row r="7" spans="1:16" ht="16.5">
      <c r="A7" s="70" t="s">
        <v>6</v>
      </c>
      <c r="B7" s="79">
        <v>0</v>
      </c>
      <c r="C7" s="80"/>
      <c r="D7" s="81">
        <f t="shared" si="0"/>
        <v>0</v>
      </c>
      <c r="E7" s="81">
        <f t="shared" si="1"/>
        <v>0</v>
      </c>
      <c r="F7" s="91">
        <f t="shared" si="2"/>
        <v>0</v>
      </c>
      <c r="G7" s="80">
        <v>0</v>
      </c>
      <c r="H7" s="80">
        <v>0</v>
      </c>
      <c r="I7" s="82"/>
      <c r="J7" s="87"/>
      <c r="K7" s="43"/>
      <c r="L7" s="43"/>
      <c r="M7" s="43"/>
      <c r="N7" s="43"/>
      <c r="O7" s="43"/>
      <c r="P7" s="43"/>
    </row>
    <row r="8" spans="1:16" ht="16.5">
      <c r="A8" s="70" t="s">
        <v>7</v>
      </c>
      <c r="B8" s="82">
        <v>0</v>
      </c>
      <c r="C8" s="80"/>
      <c r="D8" s="81">
        <f t="shared" si="0"/>
        <v>0</v>
      </c>
      <c r="E8" s="81">
        <f t="shared" si="1"/>
        <v>0</v>
      </c>
      <c r="F8" s="91">
        <f t="shared" si="2"/>
        <v>0</v>
      </c>
      <c r="G8" s="80">
        <v>0</v>
      </c>
      <c r="H8" s="80">
        <v>0</v>
      </c>
      <c r="I8" s="82"/>
      <c r="J8" s="87"/>
      <c r="K8" s="43"/>
      <c r="L8" s="43"/>
      <c r="M8" s="43"/>
      <c r="N8" s="43"/>
      <c r="O8" s="43"/>
      <c r="P8" s="43"/>
    </row>
    <row r="9" spans="1:16" s="45" customFormat="1" ht="16.5">
      <c r="A9" s="70" t="s">
        <v>8</v>
      </c>
      <c r="B9" s="82">
        <v>0</v>
      </c>
      <c r="C9" s="80"/>
      <c r="D9" s="81">
        <f t="shared" si="0"/>
        <v>0</v>
      </c>
      <c r="E9" s="81">
        <f t="shared" si="1"/>
        <v>0</v>
      </c>
      <c r="F9" s="91">
        <f t="shared" si="2"/>
        <v>0</v>
      </c>
      <c r="G9" s="80">
        <v>0</v>
      </c>
      <c r="H9" s="80">
        <v>0</v>
      </c>
      <c r="I9" s="82"/>
      <c r="J9" s="87"/>
      <c r="K9" s="43"/>
      <c r="L9" s="43"/>
      <c r="M9" s="43"/>
      <c r="N9" s="43"/>
      <c r="O9" s="43"/>
      <c r="P9" s="43"/>
    </row>
    <row r="10" spans="1:16" ht="16.5">
      <c r="A10" s="70" t="s">
        <v>9</v>
      </c>
      <c r="B10" s="82">
        <v>0</v>
      </c>
      <c r="C10" s="80"/>
      <c r="D10" s="81">
        <f t="shared" si="0"/>
        <v>0</v>
      </c>
      <c r="E10" s="81">
        <f t="shared" si="1"/>
        <v>0</v>
      </c>
      <c r="F10" s="91">
        <f t="shared" si="2"/>
        <v>0</v>
      </c>
      <c r="G10" s="80">
        <v>0</v>
      </c>
      <c r="H10" s="80">
        <v>0</v>
      </c>
      <c r="I10" s="82"/>
      <c r="J10" s="87"/>
      <c r="K10" s="43"/>
      <c r="L10" s="43"/>
      <c r="M10" s="43"/>
      <c r="N10" s="43"/>
      <c r="O10" s="43"/>
      <c r="P10" s="43"/>
    </row>
    <row r="11" spans="1:16" ht="16.5">
      <c r="A11" s="70" t="s">
        <v>10</v>
      </c>
      <c r="B11" s="82">
        <v>0</v>
      </c>
      <c r="C11" s="80"/>
      <c r="D11" s="81">
        <f t="shared" si="0"/>
        <v>0</v>
      </c>
      <c r="E11" s="81">
        <f t="shared" si="1"/>
        <v>0</v>
      </c>
      <c r="F11" s="91">
        <f t="shared" si="2"/>
        <v>0</v>
      </c>
      <c r="G11" s="80">
        <v>0</v>
      </c>
      <c r="H11" s="80">
        <v>0</v>
      </c>
      <c r="I11" s="82"/>
      <c r="J11" s="87"/>
      <c r="K11" s="43"/>
      <c r="L11" s="43"/>
      <c r="M11" s="43"/>
      <c r="N11" s="43"/>
      <c r="O11" s="43"/>
      <c r="P11" s="43"/>
    </row>
    <row r="12" spans="1:16" s="45" customFormat="1" ht="16.5">
      <c r="A12" s="71" t="s">
        <v>11</v>
      </c>
      <c r="B12" s="83">
        <v>0</v>
      </c>
      <c r="C12" s="80"/>
      <c r="D12" s="81">
        <f t="shared" si="0"/>
        <v>0</v>
      </c>
      <c r="E12" s="81">
        <f t="shared" si="1"/>
        <v>0</v>
      </c>
      <c r="F12" s="91">
        <f t="shared" si="2"/>
        <v>0</v>
      </c>
      <c r="G12" s="80">
        <v>0</v>
      </c>
      <c r="H12" s="80">
        <v>0</v>
      </c>
      <c r="I12" s="82"/>
      <c r="J12" s="87"/>
      <c r="K12" s="43"/>
      <c r="L12" s="43"/>
      <c r="M12" s="43"/>
      <c r="N12" s="43"/>
      <c r="O12" s="43"/>
      <c r="P12" s="43"/>
    </row>
    <row r="13" spans="1:16" s="46" customFormat="1" ht="16.5">
      <c r="A13" s="70" t="s">
        <v>12</v>
      </c>
      <c r="B13" s="82">
        <v>0</v>
      </c>
      <c r="C13" s="80"/>
      <c r="D13" s="81">
        <f t="shared" si="0"/>
        <v>0</v>
      </c>
      <c r="E13" s="81">
        <f t="shared" si="1"/>
        <v>0</v>
      </c>
      <c r="F13" s="91">
        <f t="shared" si="2"/>
        <v>0</v>
      </c>
      <c r="G13" s="80">
        <v>0</v>
      </c>
      <c r="H13" s="80">
        <v>0</v>
      </c>
      <c r="I13" s="82"/>
      <c r="J13" s="87"/>
      <c r="K13" s="43"/>
      <c r="L13" s="43"/>
      <c r="M13" s="43"/>
      <c r="N13" s="43"/>
      <c r="O13" s="43"/>
      <c r="P13" s="43"/>
    </row>
    <row r="14" spans="1:16" s="45" customFormat="1" ht="30">
      <c r="A14" s="71" t="s">
        <v>13</v>
      </c>
      <c r="B14" s="83">
        <v>0</v>
      </c>
      <c r="C14" s="80"/>
      <c r="D14" s="81">
        <f>_xlfn.IFERROR(G14/B14*1000,0)</f>
        <v>0</v>
      </c>
      <c r="E14" s="81">
        <f t="shared" si="1"/>
        <v>0</v>
      </c>
      <c r="F14" s="91">
        <f t="shared" si="2"/>
        <v>0</v>
      </c>
      <c r="G14" s="80">
        <v>0</v>
      </c>
      <c r="H14" s="80">
        <v>0</v>
      </c>
      <c r="I14" s="82"/>
      <c r="J14" s="87"/>
      <c r="K14" s="43"/>
      <c r="L14" s="43"/>
      <c r="M14" s="43"/>
      <c r="N14" s="43"/>
      <c r="O14" s="43"/>
      <c r="P14" s="43"/>
    </row>
    <row r="15" spans="1:16" s="45" customFormat="1" ht="16.5">
      <c r="A15" s="70" t="s">
        <v>14</v>
      </c>
      <c r="B15" s="82">
        <v>0</v>
      </c>
      <c r="C15" s="80"/>
      <c r="D15" s="81">
        <f t="shared" si="0"/>
        <v>0</v>
      </c>
      <c r="E15" s="81">
        <f t="shared" si="1"/>
        <v>0</v>
      </c>
      <c r="F15" s="91">
        <f t="shared" si="2"/>
        <v>0</v>
      </c>
      <c r="G15" s="80">
        <v>0</v>
      </c>
      <c r="H15" s="80">
        <v>0</v>
      </c>
      <c r="I15" s="82"/>
      <c r="J15" s="87"/>
      <c r="K15" s="43"/>
      <c r="L15" s="43"/>
      <c r="M15" s="43"/>
      <c r="N15" s="43"/>
      <c r="O15" s="43"/>
      <c r="P15" s="43"/>
    </row>
    <row r="16" spans="1:16" s="45" customFormat="1" ht="16.5">
      <c r="A16" s="72" t="s">
        <v>66</v>
      </c>
      <c r="B16" s="82">
        <v>36.00000000000003</v>
      </c>
      <c r="C16" s="80">
        <v>34.6</v>
      </c>
      <c r="D16" s="81">
        <f t="shared" si="0"/>
        <v>48574.99999999998</v>
      </c>
      <c r="E16" s="81">
        <f t="shared" si="1"/>
        <v>48562.1387283237</v>
      </c>
      <c r="F16" s="91">
        <f t="shared" si="2"/>
        <v>100.00440430050186</v>
      </c>
      <c r="G16" s="80">
        <v>1748.7000000000007</v>
      </c>
      <c r="H16" s="80">
        <v>0.09999999999999964</v>
      </c>
      <c r="I16" s="82">
        <v>13442</v>
      </c>
      <c r="J16" s="87">
        <v>6.1</v>
      </c>
      <c r="K16" s="43"/>
      <c r="L16" s="43"/>
      <c r="M16" s="43"/>
      <c r="N16" s="43"/>
      <c r="O16" s="43"/>
      <c r="P16" s="43"/>
    </row>
    <row r="17" spans="1:16" s="45" customFormat="1" ht="16.5">
      <c r="A17" s="70" t="s">
        <v>67</v>
      </c>
      <c r="B17" s="82">
        <v>0</v>
      </c>
      <c r="C17" s="80"/>
      <c r="D17" s="81">
        <f t="shared" si="0"/>
        <v>0</v>
      </c>
      <c r="E17" s="81">
        <f t="shared" si="1"/>
        <v>0</v>
      </c>
      <c r="F17" s="91">
        <f t="shared" si="2"/>
        <v>0</v>
      </c>
      <c r="G17" s="80">
        <v>0</v>
      </c>
      <c r="H17" s="80">
        <v>0</v>
      </c>
      <c r="I17" s="82"/>
      <c r="J17" s="87"/>
      <c r="K17" s="43"/>
      <c r="L17" s="43"/>
      <c r="M17" s="43"/>
      <c r="N17" s="43"/>
      <c r="O17" s="43"/>
      <c r="P17" s="43"/>
    </row>
    <row r="18" spans="1:16" ht="16.5">
      <c r="A18" s="70" t="s">
        <v>16</v>
      </c>
      <c r="B18" s="82">
        <v>0</v>
      </c>
      <c r="C18" s="80"/>
      <c r="D18" s="81">
        <f t="shared" si="0"/>
        <v>0</v>
      </c>
      <c r="E18" s="81">
        <f t="shared" si="1"/>
        <v>0</v>
      </c>
      <c r="F18" s="91">
        <f t="shared" si="2"/>
        <v>0</v>
      </c>
      <c r="G18" s="80">
        <v>0</v>
      </c>
      <c r="H18" s="80">
        <v>0</v>
      </c>
      <c r="I18" s="82"/>
      <c r="J18" s="87"/>
      <c r="K18" s="43"/>
      <c r="L18" s="43"/>
      <c r="M18" s="43"/>
      <c r="N18" s="43"/>
      <c r="O18" s="43"/>
      <c r="P18" s="43"/>
    </row>
    <row r="19" spans="1:16" ht="16.5">
      <c r="A19" s="70" t="s">
        <v>17</v>
      </c>
      <c r="B19" s="82">
        <v>0</v>
      </c>
      <c r="C19" s="80"/>
      <c r="D19" s="81">
        <f t="shared" si="0"/>
        <v>0</v>
      </c>
      <c r="E19" s="81">
        <f t="shared" si="1"/>
        <v>0</v>
      </c>
      <c r="F19" s="91">
        <f t="shared" si="2"/>
        <v>0</v>
      </c>
      <c r="G19" s="80">
        <v>0</v>
      </c>
      <c r="H19" s="80">
        <v>0</v>
      </c>
      <c r="I19" s="82"/>
      <c r="J19" s="87"/>
      <c r="K19" s="43"/>
      <c r="L19" s="43"/>
      <c r="M19" s="43"/>
      <c r="N19" s="43"/>
      <c r="O19" s="43"/>
      <c r="P19" s="43"/>
    </row>
    <row r="20" spans="1:16" ht="16.5">
      <c r="A20" s="73" t="s">
        <v>68</v>
      </c>
      <c r="B20" s="84">
        <v>0</v>
      </c>
      <c r="C20" s="85"/>
      <c r="D20" s="92">
        <f t="shared" si="0"/>
        <v>0</v>
      </c>
      <c r="E20" s="81">
        <f t="shared" si="1"/>
        <v>0</v>
      </c>
      <c r="F20" s="91">
        <f t="shared" si="2"/>
        <v>0</v>
      </c>
      <c r="G20" s="85">
        <v>0</v>
      </c>
      <c r="H20" s="85">
        <v>0</v>
      </c>
      <c r="I20" s="84"/>
      <c r="J20" s="88"/>
      <c r="K20" s="43"/>
      <c r="L20" s="43"/>
      <c r="M20" s="43"/>
      <c r="N20" s="43"/>
      <c r="O20" s="43"/>
      <c r="P20" s="43"/>
    </row>
    <row r="21" spans="1:16" s="48" customFormat="1" ht="16.5">
      <c r="A21" s="74" t="s">
        <v>46</v>
      </c>
      <c r="B21" s="89">
        <f>SUM(B4:B20)</f>
        <v>36.00000000000003</v>
      </c>
      <c r="C21" s="89">
        <f>SUM(C4:C20)</f>
        <v>34.6</v>
      </c>
      <c r="D21" s="89">
        <f>_xlfn.IFERROR(G21/B21*1000,0)</f>
        <v>48574.99999999998</v>
      </c>
      <c r="E21" s="89">
        <f>_xlfn.IFERROR(I21/C21/$K$1*1000,0)</f>
        <v>48562.1387283237</v>
      </c>
      <c r="F21" s="93">
        <f>_xlfn.IFERROR(E21/$I$2*100,0)</f>
        <v>100.00440430050186</v>
      </c>
      <c r="G21" s="89">
        <f>SUM(G4:G20)</f>
        <v>1748.7000000000007</v>
      </c>
      <c r="H21" s="89">
        <f>SUM(H4:H20)</f>
        <v>0.09999999999999964</v>
      </c>
      <c r="I21" s="89">
        <f>SUM(I4:I20)</f>
        <v>13442</v>
      </c>
      <c r="J21" s="89">
        <f>SUM(J4:J20)</f>
        <v>6.1</v>
      </c>
      <c r="K21" s="47"/>
      <c r="L21" s="47"/>
      <c r="M21" s="47"/>
      <c r="N21" s="47"/>
      <c r="O21" s="69"/>
      <c r="P21" s="69"/>
    </row>
    <row r="22" spans="1:13" ht="16.5">
      <c r="A22" s="42" t="s">
        <v>78</v>
      </c>
      <c r="B22" s="84">
        <v>14</v>
      </c>
      <c r="C22" s="85">
        <v>13.5</v>
      </c>
      <c r="D22" s="92">
        <f>_xlfn.IFERROR(G22/B22*1000,0)</f>
        <v>50000</v>
      </c>
      <c r="E22" s="81">
        <f>_xlfn.IFERROR(I22/C22/$K$1*1000,0)</f>
        <v>48919.444444444445</v>
      </c>
      <c r="F22" s="91">
        <f>_xlfn.IFERROR(E22/$I$2*100,0)</f>
        <v>100.74020684605529</v>
      </c>
      <c r="G22" s="85">
        <v>700</v>
      </c>
      <c r="H22" s="85">
        <v>0</v>
      </c>
      <c r="I22" s="84">
        <v>5283.3</v>
      </c>
      <c r="J22" s="84"/>
      <c r="M22" s="44"/>
    </row>
    <row r="23" spans="1:13" ht="16.5">
      <c r="A23" s="42" t="s">
        <v>79</v>
      </c>
      <c r="B23" s="84">
        <v>21</v>
      </c>
      <c r="C23" s="85">
        <v>19</v>
      </c>
      <c r="D23" s="92">
        <f aca="true" t="shared" si="3" ref="D23:D31">_xlfn.IFERROR(G23/B23*1000,0)</f>
        <v>55842.857142857145</v>
      </c>
      <c r="E23" s="81">
        <f aca="true" t="shared" si="4" ref="E23:E31">_xlfn.IFERROR(I23/C23/$K$1*1000,0)</f>
        <v>58563.81578947369</v>
      </c>
      <c r="F23" s="91">
        <f aca="true" t="shared" si="5" ref="F23:F31">_xlfn.IFERROR(E23/$I$2*100,0)</f>
        <v>120.60093861094252</v>
      </c>
      <c r="G23" s="85">
        <v>1172.7</v>
      </c>
      <c r="H23" s="85">
        <v>0</v>
      </c>
      <c r="I23" s="84">
        <v>8901.7</v>
      </c>
      <c r="J23" s="84"/>
      <c r="M23" s="44"/>
    </row>
    <row r="24" spans="1:13" ht="31.5">
      <c r="A24" s="42" t="s">
        <v>80</v>
      </c>
      <c r="B24" s="84">
        <v>23</v>
      </c>
      <c r="C24" s="85">
        <v>28.8</v>
      </c>
      <c r="D24" s="92">
        <f t="shared" si="3"/>
        <v>50739.13043478261</v>
      </c>
      <c r="E24" s="81">
        <f t="shared" si="4"/>
        <v>48196.61458333333</v>
      </c>
      <c r="F24" s="91">
        <f t="shared" si="5"/>
        <v>99.25167747803404</v>
      </c>
      <c r="G24" s="85">
        <v>1167</v>
      </c>
      <c r="H24" s="85">
        <v>0</v>
      </c>
      <c r="I24" s="84">
        <v>11104.5</v>
      </c>
      <c r="J24" s="84"/>
      <c r="M24" s="44"/>
    </row>
    <row r="25" spans="1:13" ht="16.5">
      <c r="A25" s="42" t="s">
        <v>81</v>
      </c>
      <c r="B25" s="84">
        <v>10</v>
      </c>
      <c r="C25" s="85">
        <v>10</v>
      </c>
      <c r="D25" s="92">
        <f t="shared" si="3"/>
        <v>62110</v>
      </c>
      <c r="E25" s="81">
        <f t="shared" si="4"/>
        <v>55955.00000000001</v>
      </c>
      <c r="F25" s="91">
        <f t="shared" si="5"/>
        <v>115.22858319604615</v>
      </c>
      <c r="G25" s="85">
        <v>621.1</v>
      </c>
      <c r="H25" s="85">
        <v>0</v>
      </c>
      <c r="I25" s="84">
        <v>4476.400000000001</v>
      </c>
      <c r="J25" s="84"/>
      <c r="M25" s="44"/>
    </row>
    <row r="26" spans="1:13" ht="16.5">
      <c r="A26" s="42" t="s">
        <v>82</v>
      </c>
      <c r="B26" s="84">
        <v>14.5</v>
      </c>
      <c r="C26" s="85">
        <v>16.3</v>
      </c>
      <c r="D26" s="92">
        <f t="shared" si="3"/>
        <v>47441.379310344826</v>
      </c>
      <c r="E26" s="81">
        <f t="shared" si="4"/>
        <v>48167.94478527608</v>
      </c>
      <c r="F26" s="91">
        <f t="shared" si="5"/>
        <v>99.19263753145815</v>
      </c>
      <c r="G26" s="85">
        <v>687.9</v>
      </c>
      <c r="H26" s="85">
        <v>0</v>
      </c>
      <c r="I26" s="84">
        <v>6281.1</v>
      </c>
      <c r="J26" s="84"/>
      <c r="M26" s="44"/>
    </row>
    <row r="27" spans="1:13" ht="16.5">
      <c r="A27" s="42" t="s">
        <v>83</v>
      </c>
      <c r="B27" s="84">
        <v>13.75</v>
      </c>
      <c r="C27" s="85">
        <v>16.8</v>
      </c>
      <c r="D27" s="92">
        <f t="shared" si="3"/>
        <v>49318.545454545456</v>
      </c>
      <c r="E27" s="81">
        <f t="shared" si="4"/>
        <v>57017.41071428571</v>
      </c>
      <c r="F27" s="91">
        <f t="shared" si="5"/>
        <v>117.41641415627207</v>
      </c>
      <c r="G27" s="85">
        <v>678.13</v>
      </c>
      <c r="H27" s="85">
        <v>0</v>
      </c>
      <c r="I27" s="84">
        <v>7663.139999999999</v>
      </c>
      <c r="J27" s="84"/>
      <c r="M27" s="44"/>
    </row>
    <row r="28" spans="1:13" ht="16.5">
      <c r="A28" s="42" t="s">
        <v>84</v>
      </c>
      <c r="B28" s="84">
        <v>13.5</v>
      </c>
      <c r="C28" s="85">
        <v>13.4</v>
      </c>
      <c r="D28" s="92">
        <f t="shared" si="3"/>
        <v>46962.96296296296</v>
      </c>
      <c r="E28" s="81">
        <f t="shared" si="4"/>
        <v>48309.701492537315</v>
      </c>
      <c r="F28" s="91">
        <f t="shared" si="5"/>
        <v>99.48455826305049</v>
      </c>
      <c r="G28" s="85">
        <v>634</v>
      </c>
      <c r="H28" s="85">
        <v>0</v>
      </c>
      <c r="I28" s="84">
        <v>5178.8</v>
      </c>
      <c r="J28" s="84"/>
      <c r="M28" s="44"/>
    </row>
    <row r="29" spans="1:13" ht="16.5">
      <c r="A29" s="42" t="s">
        <v>85</v>
      </c>
      <c r="B29" s="84">
        <v>27</v>
      </c>
      <c r="C29" s="85">
        <v>30.8</v>
      </c>
      <c r="D29" s="92">
        <f t="shared" si="3"/>
        <v>71092.5925925926</v>
      </c>
      <c r="E29" s="81">
        <f t="shared" si="4"/>
        <v>51095.77922077923</v>
      </c>
      <c r="F29" s="91">
        <f t="shared" si="5"/>
        <v>105.22195061939709</v>
      </c>
      <c r="G29" s="85">
        <v>1919.5</v>
      </c>
      <c r="H29" s="85">
        <v>0</v>
      </c>
      <c r="I29" s="84">
        <v>12590.000000000002</v>
      </c>
      <c r="J29" s="84">
        <v>67.8</v>
      </c>
      <c r="M29" s="44"/>
    </row>
    <row r="30" spans="1:13" ht="16.5">
      <c r="A30" s="42" t="s">
        <v>86</v>
      </c>
      <c r="B30" s="84">
        <v>9</v>
      </c>
      <c r="C30" s="85">
        <v>10.8</v>
      </c>
      <c r="D30" s="92">
        <f t="shared" si="3"/>
        <v>52033.33333333333</v>
      </c>
      <c r="E30" s="81">
        <f>_xlfn.IFERROR(I30/C30/$K$1*1000,0)</f>
        <v>49129.62962962963</v>
      </c>
      <c r="F30" s="91">
        <f>_xlfn.IFERROR(E30/$I$2*100,0)</f>
        <v>101.17304289462443</v>
      </c>
      <c r="G30" s="85">
        <v>468.3</v>
      </c>
      <c r="H30" s="85">
        <v>0</v>
      </c>
      <c r="I30" s="84">
        <v>4244.8</v>
      </c>
      <c r="J30" s="84"/>
      <c r="M30" s="44"/>
    </row>
    <row r="31" spans="1:13" ht="16.5">
      <c r="A31" s="42" t="s">
        <v>87</v>
      </c>
      <c r="B31" s="84">
        <v>20</v>
      </c>
      <c r="C31" s="85">
        <v>19.5</v>
      </c>
      <c r="D31" s="92">
        <f t="shared" si="3"/>
        <v>50010.00000000001</v>
      </c>
      <c r="E31" s="81">
        <f t="shared" si="4"/>
        <v>50390.38461538462</v>
      </c>
      <c r="F31" s="91">
        <f t="shared" si="5"/>
        <v>103.76932581421873</v>
      </c>
      <c r="G31" s="85">
        <v>1000.2</v>
      </c>
      <c r="H31" s="85">
        <v>0</v>
      </c>
      <c r="I31" s="84">
        <v>7860.900000000001</v>
      </c>
      <c r="J31" s="84"/>
      <c r="M31" s="44"/>
    </row>
    <row r="32" spans="1:10" ht="16.5">
      <c r="A32" s="74" t="s">
        <v>46</v>
      </c>
      <c r="B32" s="94">
        <f>SUM(B22:B31)</f>
        <v>165.75</v>
      </c>
      <c r="C32" s="94">
        <f>SUM(C22:C31)</f>
        <v>178.9</v>
      </c>
      <c r="D32" s="94">
        <f>_xlfn.IFERROR(G32/B32*1000,0)</f>
        <v>54593.242835595775</v>
      </c>
      <c r="E32" s="94">
        <f>_xlfn.IFERROR(I32/C32/$K$1*1000,0)</f>
        <v>51414.64505310229</v>
      </c>
      <c r="F32" s="100">
        <f>_xlfn.IFERROR(E32/$I$2*100,0)</f>
        <v>105.87859360194048</v>
      </c>
      <c r="G32" s="94">
        <f>SUM(G22:G31)</f>
        <v>9048.83</v>
      </c>
      <c r="H32" s="94">
        <f>SUM(H22:H31)</f>
        <v>0</v>
      </c>
      <c r="I32" s="94">
        <f>SUM(I22:I31)</f>
        <v>73584.64</v>
      </c>
      <c r="J32" s="94">
        <f>SUM(J22:J31)</f>
        <v>67.8</v>
      </c>
    </row>
    <row r="33" spans="1:10" ht="16.5">
      <c r="A33" s="78" t="s">
        <v>48</v>
      </c>
      <c r="B33" s="94">
        <f>B21+B32</f>
        <v>201.75000000000003</v>
      </c>
      <c r="C33" s="94">
        <f>C21+C32</f>
        <v>213.5</v>
      </c>
      <c r="D33" s="94">
        <f>_xlfn.IFERROR(G33/B33*1000,0)</f>
        <v>53519.35563816604</v>
      </c>
      <c r="E33" s="94">
        <f>_xlfn.IFERROR(I33/C33/$K$1*1000,0)</f>
        <v>50952.36533957846</v>
      </c>
      <c r="F33" s="100">
        <f>_xlfn.IFERROR(E33/$I$2*100,0)</f>
        <v>104.92661725613357</v>
      </c>
      <c r="G33" s="94">
        <f>G21+G32</f>
        <v>10797.53</v>
      </c>
      <c r="H33" s="94">
        <f>H21+H32</f>
        <v>0.09999999999999964</v>
      </c>
      <c r="I33" s="94">
        <f>I21+I32</f>
        <v>87026.64</v>
      </c>
      <c r="J33" s="94">
        <f>J21+J32</f>
        <v>73.89999999999999</v>
      </c>
    </row>
    <row r="34" spans="1:10" ht="50.25" thickBot="1">
      <c r="A34" s="64" t="s">
        <v>88</v>
      </c>
      <c r="B34" s="101">
        <v>46.2</v>
      </c>
      <c r="C34" s="101">
        <v>45.1</v>
      </c>
      <c r="D34" s="102">
        <f>_xlfn.IFERROR(G34/B34*1000,0)</f>
        <v>49136.3636363636</v>
      </c>
      <c r="E34" s="102">
        <f>_xlfn.IFERROR(I34/C34/$K$1*1000,0)</f>
        <v>49951.77383592017</v>
      </c>
      <c r="F34" s="101">
        <f>_xlfn.IFERROR(E34/$I$2*100,0)</f>
        <v>102.86609109538749</v>
      </c>
      <c r="G34" s="101">
        <v>2270.0999999999985</v>
      </c>
      <c r="H34" s="101">
        <v>0</v>
      </c>
      <c r="I34" s="101">
        <v>18022.6</v>
      </c>
      <c r="J34" s="101">
        <v>0</v>
      </c>
    </row>
    <row r="35" spans="1:10" ht="17.25" thickBot="1">
      <c r="A35" s="103" t="s">
        <v>52</v>
      </c>
      <c r="B35" s="97">
        <f>B33+B34</f>
        <v>247.95000000000005</v>
      </c>
      <c r="C35" s="97">
        <f>C33+C34</f>
        <v>258.6</v>
      </c>
      <c r="D35" s="98">
        <f>_xlfn.IFERROR(G35/B35*1000,0)</f>
        <v>52702.68199233715</v>
      </c>
      <c r="E35" s="98">
        <f>_xlfn.IFERROR(I35/C35/$K$1*1000,0)</f>
        <v>50777.8615622583</v>
      </c>
      <c r="F35" s="99">
        <f>E35/$I$2*100</f>
        <v>104.56726021881857</v>
      </c>
      <c r="G35" s="97">
        <f>G33+G34</f>
        <v>13067.63</v>
      </c>
      <c r="H35" s="97">
        <f>H33+H34</f>
        <v>0.09999999999999964</v>
      </c>
      <c r="I35" s="97">
        <f>I33+I34</f>
        <v>105049.23999999999</v>
      </c>
      <c r="J35" s="97">
        <f>J33+J34</f>
        <v>73.89999999999999</v>
      </c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!" error="Введенные данные должны быть в диапазоне от 30,2 до 36,3." sqref="Q5:Q9">
      <formula1>30.2</formula1>
      <formula2>36.3</formula2>
    </dataValidation>
    <dataValidation type="decimal" allowBlank="1" showInputMessage="1" showErrorMessage="1" errorTitle="Внимание" error="Допускается ввод только неотрицательных чисел!" sqref="J5:M9">
      <formula1>0</formula1>
      <formula2>9.99999999999999E+23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L41"/>
  <sheetViews>
    <sheetView zoomScalePageLayoutView="0" workbookViewId="0" topLeftCell="A1">
      <selection activeCell="A14" sqref="A14"/>
    </sheetView>
  </sheetViews>
  <sheetFormatPr defaultColWidth="16.421875" defaultRowHeight="15"/>
  <cols>
    <col min="1" max="1" width="37.421875" style="27" customWidth="1"/>
    <col min="2" max="2" width="14.7109375" style="28" customWidth="1"/>
    <col min="3" max="3" width="14.421875" style="29" customWidth="1"/>
    <col min="4" max="4" width="16.421875" style="28" customWidth="1"/>
    <col min="5" max="5" width="16.421875" style="30" customWidth="1"/>
    <col min="6" max="6" width="15.7109375" style="28" customWidth="1"/>
    <col min="7" max="7" width="11.28125" style="28" customWidth="1"/>
    <col min="8" max="8" width="13.7109375" style="28" customWidth="1"/>
    <col min="9" max="9" width="14.7109375" style="28" customWidth="1"/>
    <col min="10" max="10" width="11.140625" style="4" customWidth="1"/>
    <col min="11" max="12" width="9.7109375" style="4" customWidth="1"/>
    <col min="13" max="16384" width="16.421875" style="4" customWidth="1"/>
  </cols>
  <sheetData>
    <row r="1" spans="1:10" ht="35.25" customHeight="1">
      <c r="A1" s="1" t="s">
        <v>5</v>
      </c>
      <c r="B1" s="2"/>
      <c r="C1" s="2"/>
      <c r="D1" s="3"/>
      <c r="E1" s="3"/>
      <c r="F1" s="3"/>
      <c r="G1" s="3"/>
      <c r="H1" s="3"/>
      <c r="I1" s="3"/>
      <c r="J1" s="3"/>
    </row>
    <row r="2" spans="1:10" ht="21" customHeight="1">
      <c r="A2" s="5" t="s">
        <v>2</v>
      </c>
      <c r="B2" s="6"/>
      <c r="C2" s="7"/>
      <c r="D2" s="8"/>
      <c r="E2" s="7"/>
      <c r="F2" s="9"/>
      <c r="G2" s="7"/>
      <c r="H2" s="7"/>
      <c r="I2" s="10"/>
      <c r="J2" s="11"/>
    </row>
    <row r="3" spans="1:10" ht="21" customHeight="1">
      <c r="A3" s="5" t="s">
        <v>3</v>
      </c>
      <c r="B3" s="6"/>
      <c r="C3" s="7"/>
      <c r="D3" s="8"/>
      <c r="E3" s="7"/>
      <c r="F3" s="9"/>
      <c r="G3" s="7"/>
      <c r="H3" s="7"/>
      <c r="I3" s="10"/>
      <c r="J3" s="11"/>
    </row>
    <row r="4" spans="1:10" ht="21" customHeight="1">
      <c r="A4" s="5" t="s">
        <v>4</v>
      </c>
      <c r="B4" s="6"/>
      <c r="C4" s="7"/>
      <c r="D4" s="8"/>
      <c r="E4" s="7"/>
      <c r="F4" s="9"/>
      <c r="G4" s="7"/>
      <c r="H4" s="7"/>
      <c r="I4" s="10"/>
      <c r="J4" s="11"/>
    </row>
    <row r="5" spans="1:10" ht="21" customHeight="1">
      <c r="A5" s="5" t="s">
        <v>6</v>
      </c>
      <c r="B5" s="6"/>
      <c r="C5" s="7"/>
      <c r="D5" s="8"/>
      <c r="E5" s="7"/>
      <c r="F5" s="9"/>
      <c r="G5" s="7"/>
      <c r="H5" s="7"/>
      <c r="I5" s="10"/>
      <c r="J5" s="11"/>
    </row>
    <row r="6" spans="1:10" ht="21" customHeight="1">
      <c r="A6" s="5" t="s">
        <v>7</v>
      </c>
      <c r="B6" s="10"/>
      <c r="C6" s="7"/>
      <c r="D6" s="8"/>
      <c r="E6" s="7"/>
      <c r="F6" s="9"/>
      <c r="G6" s="7"/>
      <c r="H6" s="7"/>
      <c r="I6" s="10"/>
      <c r="J6" s="11"/>
    </row>
    <row r="7" spans="1:10" s="12" customFormat="1" ht="16.5">
      <c r="A7" s="5" t="s">
        <v>8</v>
      </c>
      <c r="B7" s="10"/>
      <c r="C7" s="7"/>
      <c r="D7" s="8"/>
      <c r="E7" s="7"/>
      <c r="F7" s="9"/>
      <c r="G7" s="7"/>
      <c r="H7" s="7"/>
      <c r="I7" s="10"/>
      <c r="J7" s="11"/>
    </row>
    <row r="8" spans="1:10" ht="16.5">
      <c r="A8" s="5" t="s">
        <v>9</v>
      </c>
      <c r="B8" s="10"/>
      <c r="C8" s="7"/>
      <c r="D8" s="8"/>
      <c r="E8" s="7"/>
      <c r="F8" s="9"/>
      <c r="G8" s="7"/>
      <c r="H8" s="7"/>
      <c r="I8" s="10"/>
      <c r="J8" s="11"/>
    </row>
    <row r="9" spans="1:10" ht="13.5" customHeight="1">
      <c r="A9" s="5" t="s">
        <v>10</v>
      </c>
      <c r="B9" s="10"/>
      <c r="C9" s="7"/>
      <c r="D9" s="8"/>
      <c r="E9" s="7"/>
      <c r="F9" s="9"/>
      <c r="G9" s="7"/>
      <c r="H9" s="7"/>
      <c r="I9" s="10"/>
      <c r="J9" s="11"/>
    </row>
    <row r="10" spans="1:10" s="12" customFormat="1" ht="16.5">
      <c r="A10" s="13" t="s">
        <v>11</v>
      </c>
      <c r="B10" s="14"/>
      <c r="C10" s="7"/>
      <c r="D10" s="8"/>
      <c r="E10" s="7"/>
      <c r="F10" s="9"/>
      <c r="G10" s="7"/>
      <c r="H10" s="7"/>
      <c r="I10" s="10"/>
      <c r="J10" s="11"/>
    </row>
    <row r="11" spans="1:10" s="15" customFormat="1" ht="16.5">
      <c r="A11" s="5" t="s">
        <v>12</v>
      </c>
      <c r="B11" s="10"/>
      <c r="C11" s="7"/>
      <c r="D11" s="8"/>
      <c r="E11" s="7"/>
      <c r="F11" s="9"/>
      <c r="G11" s="7"/>
      <c r="H11" s="7"/>
      <c r="I11" s="10"/>
      <c r="J11" s="11"/>
    </row>
    <row r="12" spans="1:10" s="12" customFormat="1" ht="31.5">
      <c r="A12" s="13" t="s">
        <v>13</v>
      </c>
      <c r="B12" s="14"/>
      <c r="C12" s="7"/>
      <c r="D12" s="8"/>
      <c r="E12" s="7"/>
      <c r="F12" s="9"/>
      <c r="G12" s="7"/>
      <c r="H12" s="7"/>
      <c r="I12" s="10"/>
      <c r="J12" s="11"/>
    </row>
    <row r="13" spans="1:10" s="12" customFormat="1" ht="16.5">
      <c r="A13" s="5" t="s">
        <v>14</v>
      </c>
      <c r="B13" s="10"/>
      <c r="C13" s="7"/>
      <c r="D13" s="8"/>
      <c r="E13" s="7"/>
      <c r="F13" s="9"/>
      <c r="G13" s="7"/>
      <c r="H13" s="7"/>
      <c r="I13" s="10"/>
      <c r="J13" s="11"/>
    </row>
    <row r="14" spans="1:10" s="12" customFormat="1" ht="16.5">
      <c r="A14" s="5" t="s">
        <v>66</v>
      </c>
      <c r="B14" s="10"/>
      <c r="C14" s="7"/>
      <c r="D14" s="8"/>
      <c r="E14" s="7"/>
      <c r="F14" s="9"/>
      <c r="G14" s="7"/>
      <c r="H14" s="7"/>
      <c r="I14" s="10"/>
      <c r="J14" s="11"/>
    </row>
    <row r="15" spans="1:10" s="12" customFormat="1" ht="16.5">
      <c r="A15" s="5" t="s">
        <v>15</v>
      </c>
      <c r="B15" s="10"/>
      <c r="C15" s="7"/>
      <c r="D15" s="8"/>
      <c r="E15" s="7"/>
      <c r="F15" s="9"/>
      <c r="G15" s="7"/>
      <c r="H15" s="7"/>
      <c r="I15" s="10"/>
      <c r="J15" s="11"/>
    </row>
    <row r="16" spans="1:10" ht="16.5">
      <c r="A16" s="5" t="s">
        <v>16</v>
      </c>
      <c r="B16" s="10"/>
      <c r="C16" s="7"/>
      <c r="D16" s="8"/>
      <c r="E16" s="7"/>
      <c r="F16" s="9"/>
      <c r="G16" s="7"/>
      <c r="H16" s="7"/>
      <c r="I16" s="10"/>
      <c r="J16" s="11"/>
    </row>
    <row r="17" spans="1:10" ht="16.5">
      <c r="A17" s="5" t="s">
        <v>17</v>
      </c>
      <c r="B17" s="10"/>
      <c r="C17" s="7"/>
      <c r="D17" s="8"/>
      <c r="E17" s="7"/>
      <c r="F17" s="9"/>
      <c r="G17" s="7"/>
      <c r="H17" s="7"/>
      <c r="I17" s="10"/>
      <c r="J17" s="11"/>
    </row>
    <row r="18" spans="1:10" ht="16.5">
      <c r="A18" s="16" t="s">
        <v>18</v>
      </c>
      <c r="B18" s="17"/>
      <c r="C18" s="18"/>
      <c r="D18" s="8"/>
      <c r="E18" s="7"/>
      <c r="F18" s="19"/>
      <c r="G18" s="18"/>
      <c r="H18" s="18"/>
      <c r="I18" s="17"/>
      <c r="J18" s="20"/>
    </row>
    <row r="19" spans="1:12" ht="16.5">
      <c r="A19" s="21" t="s">
        <v>19</v>
      </c>
      <c r="B19" s="10"/>
      <c r="C19" s="7"/>
      <c r="D19" s="8"/>
      <c r="E19" s="7"/>
      <c r="F19" s="9"/>
      <c r="G19" s="7"/>
      <c r="H19" s="7"/>
      <c r="I19" s="7"/>
      <c r="J19" s="11"/>
      <c r="L19" s="22"/>
    </row>
    <row r="20" spans="1:12" ht="45">
      <c r="A20" s="21" t="s">
        <v>20</v>
      </c>
      <c r="B20" s="10"/>
      <c r="C20" s="7"/>
      <c r="D20" s="8"/>
      <c r="E20" s="7"/>
      <c r="F20" s="9"/>
      <c r="G20" s="7"/>
      <c r="H20" s="7"/>
      <c r="I20" s="7"/>
      <c r="J20" s="11"/>
      <c r="L20" s="22"/>
    </row>
    <row r="21" spans="1:12" ht="30">
      <c r="A21" s="21" t="s">
        <v>21</v>
      </c>
      <c r="B21" s="23"/>
      <c r="C21" s="7"/>
      <c r="D21" s="8"/>
      <c r="E21" s="7"/>
      <c r="F21" s="9"/>
      <c r="G21" s="7"/>
      <c r="H21" s="7"/>
      <c r="I21" s="7"/>
      <c r="J21" s="11"/>
      <c r="L21" s="22"/>
    </row>
    <row r="22" spans="1:12" ht="16.5">
      <c r="A22" s="21" t="s">
        <v>22</v>
      </c>
      <c r="B22" s="10"/>
      <c r="C22" s="7"/>
      <c r="D22" s="8"/>
      <c r="E22" s="7"/>
      <c r="F22" s="9"/>
      <c r="G22" s="7"/>
      <c r="H22" s="7"/>
      <c r="I22" s="7"/>
      <c r="J22" s="11"/>
      <c r="L22" s="22"/>
    </row>
    <row r="23" spans="1:12" ht="30">
      <c r="A23" s="21" t="s">
        <v>23</v>
      </c>
      <c r="B23" s="10"/>
      <c r="C23" s="7"/>
      <c r="D23" s="8"/>
      <c r="E23" s="7"/>
      <c r="F23" s="9"/>
      <c r="G23" s="7"/>
      <c r="H23" s="7"/>
      <c r="I23" s="7"/>
      <c r="J23" s="11"/>
      <c r="L23" s="22"/>
    </row>
    <row r="24" spans="1:12" ht="16.5">
      <c r="A24" s="21" t="s">
        <v>24</v>
      </c>
      <c r="B24" s="10"/>
      <c r="C24" s="7"/>
      <c r="D24" s="8"/>
      <c r="E24" s="7"/>
      <c r="F24" s="9"/>
      <c r="G24" s="7"/>
      <c r="H24" s="7"/>
      <c r="I24" s="7"/>
      <c r="J24" s="11"/>
      <c r="L24" s="22"/>
    </row>
    <row r="25" spans="1:12" ht="30">
      <c r="A25" s="21" t="s">
        <v>25</v>
      </c>
      <c r="B25" s="23"/>
      <c r="C25" s="7"/>
      <c r="D25" s="8"/>
      <c r="E25" s="7"/>
      <c r="F25" s="9"/>
      <c r="G25" s="7"/>
      <c r="H25" s="7"/>
      <c r="I25" s="7"/>
      <c r="J25" s="11"/>
      <c r="L25" s="22"/>
    </row>
    <row r="26" spans="1:12" ht="16.5">
      <c r="A26" s="21" t="s">
        <v>26</v>
      </c>
      <c r="B26" s="23"/>
      <c r="C26" s="7"/>
      <c r="D26" s="8"/>
      <c r="E26" s="7"/>
      <c r="F26" s="9"/>
      <c r="G26" s="7"/>
      <c r="H26" s="7"/>
      <c r="I26" s="7"/>
      <c r="J26" s="11"/>
      <c r="L26" s="22"/>
    </row>
    <row r="27" spans="1:12" ht="16.5">
      <c r="A27" s="21" t="s">
        <v>27</v>
      </c>
      <c r="B27" s="10"/>
      <c r="C27" s="7"/>
      <c r="D27" s="8"/>
      <c r="E27" s="7"/>
      <c r="F27" s="9"/>
      <c r="G27" s="7"/>
      <c r="H27" s="7"/>
      <c r="I27" s="7"/>
      <c r="J27" s="11"/>
      <c r="L27" s="22"/>
    </row>
    <row r="28" spans="1:12" ht="16.5">
      <c r="A28" s="24" t="s">
        <v>28</v>
      </c>
      <c r="B28" s="23"/>
      <c r="C28" s="7"/>
      <c r="D28" s="8"/>
      <c r="E28" s="7"/>
      <c r="F28" s="9"/>
      <c r="G28" s="7"/>
      <c r="H28" s="7"/>
      <c r="I28" s="7"/>
      <c r="J28" s="11"/>
      <c r="L28" s="22"/>
    </row>
    <row r="29" spans="1:12" ht="16.5">
      <c r="A29" s="21" t="s">
        <v>29</v>
      </c>
      <c r="B29" s="10"/>
      <c r="C29" s="7"/>
      <c r="D29" s="8"/>
      <c r="E29" s="7"/>
      <c r="F29" s="9"/>
      <c r="G29" s="7"/>
      <c r="H29" s="7"/>
      <c r="I29" s="7"/>
      <c r="J29" s="11"/>
      <c r="L29" s="22"/>
    </row>
    <row r="30" spans="1:12" ht="30">
      <c r="A30" s="21" t="s">
        <v>30</v>
      </c>
      <c r="B30" s="23"/>
      <c r="C30" s="7"/>
      <c r="D30" s="8"/>
      <c r="E30" s="7"/>
      <c r="F30" s="9"/>
      <c r="G30" s="7"/>
      <c r="H30" s="7"/>
      <c r="I30" s="7"/>
      <c r="J30" s="11"/>
      <c r="L30" s="22"/>
    </row>
    <row r="31" spans="1:12" ht="30">
      <c r="A31" s="21" t="s">
        <v>31</v>
      </c>
      <c r="B31" s="10"/>
      <c r="C31" s="7"/>
      <c r="D31" s="8"/>
      <c r="E31" s="7"/>
      <c r="F31" s="9"/>
      <c r="G31" s="7"/>
      <c r="H31" s="7"/>
      <c r="I31" s="7"/>
      <c r="J31" s="11"/>
      <c r="L31" s="22"/>
    </row>
    <row r="32" spans="1:12" ht="16.5">
      <c r="A32" s="21" t="s">
        <v>32</v>
      </c>
      <c r="B32" s="10"/>
      <c r="C32" s="7"/>
      <c r="D32" s="8"/>
      <c r="E32" s="7"/>
      <c r="F32" s="9"/>
      <c r="G32" s="7"/>
      <c r="H32" s="7"/>
      <c r="I32" s="7"/>
      <c r="J32" s="11"/>
      <c r="L32" s="22"/>
    </row>
    <row r="33" spans="1:12" ht="21.75" customHeight="1">
      <c r="A33" s="21" t="s">
        <v>33</v>
      </c>
      <c r="B33" s="10"/>
      <c r="C33" s="7"/>
      <c r="D33" s="8"/>
      <c r="E33" s="7"/>
      <c r="F33" s="9"/>
      <c r="G33" s="7"/>
      <c r="H33" s="7"/>
      <c r="I33" s="7"/>
      <c r="J33" s="11"/>
      <c r="L33" s="22"/>
    </row>
    <row r="34" spans="1:12" ht="45">
      <c r="A34" s="21" t="s">
        <v>34</v>
      </c>
      <c r="B34" s="23"/>
      <c r="C34" s="7"/>
      <c r="D34" s="8"/>
      <c r="E34" s="7"/>
      <c r="F34" s="9"/>
      <c r="G34" s="7"/>
      <c r="H34" s="7"/>
      <c r="I34" s="7"/>
      <c r="J34" s="11"/>
      <c r="L34" s="22"/>
    </row>
    <row r="35" spans="1:12" ht="30">
      <c r="A35" s="21" t="s">
        <v>35</v>
      </c>
      <c r="B35" s="10"/>
      <c r="C35" s="7"/>
      <c r="D35" s="8"/>
      <c r="E35" s="7"/>
      <c r="F35" s="9"/>
      <c r="G35" s="7"/>
      <c r="H35" s="7"/>
      <c r="I35" s="7"/>
      <c r="J35" s="11"/>
      <c r="L35" s="22"/>
    </row>
    <row r="36" spans="1:12" ht="30">
      <c r="A36" s="21" t="s">
        <v>36</v>
      </c>
      <c r="B36" s="10"/>
      <c r="C36" s="7"/>
      <c r="D36" s="8"/>
      <c r="E36" s="7"/>
      <c r="F36" s="9"/>
      <c r="G36" s="7"/>
      <c r="H36" s="7"/>
      <c r="I36" s="7"/>
      <c r="J36" s="11"/>
      <c r="L36" s="22"/>
    </row>
    <row r="37" spans="1:12" ht="16.5">
      <c r="A37" s="21" t="s">
        <v>37</v>
      </c>
      <c r="B37" s="10"/>
      <c r="C37" s="7"/>
      <c r="D37" s="8"/>
      <c r="E37" s="7"/>
      <c r="F37" s="9"/>
      <c r="G37" s="7"/>
      <c r="H37" s="7"/>
      <c r="I37" s="7"/>
      <c r="J37" s="11"/>
      <c r="L37" s="22"/>
    </row>
    <row r="38" spans="1:12" ht="16.5">
      <c r="A38" s="21" t="s">
        <v>38</v>
      </c>
      <c r="B38" s="10"/>
      <c r="C38" s="7"/>
      <c r="D38" s="8"/>
      <c r="E38" s="7"/>
      <c r="F38" s="9"/>
      <c r="G38" s="7"/>
      <c r="H38" s="7"/>
      <c r="I38" s="7"/>
      <c r="J38" s="11"/>
      <c r="L38" s="22"/>
    </row>
    <row r="39" spans="1:12" ht="30">
      <c r="A39" s="25" t="s">
        <v>39</v>
      </c>
      <c r="B39" s="17"/>
      <c r="C39" s="18"/>
      <c r="D39" s="26"/>
      <c r="E39" s="18"/>
      <c r="F39" s="19"/>
      <c r="G39" s="18"/>
      <c r="H39" s="18"/>
      <c r="I39" s="18"/>
      <c r="J39" s="20"/>
      <c r="L39" s="22"/>
    </row>
    <row r="40" ht="16.5">
      <c r="H40" s="29"/>
    </row>
    <row r="41" ht="16.5">
      <c r="I41" s="29"/>
    </row>
  </sheetData>
  <sheetProtection/>
  <printOptions horizontalCentered="1"/>
  <pageMargins left="0.1968503937007874" right="0.1968503937007874" top="0.3937007874015748" bottom="0.1968503937007874" header="0" footer="0"/>
  <pageSetup errors="dash" fitToWidth="0" fitToHeight="1" horizontalDpi="600" verticalDpi="600" orientation="portrait" paperSize="9" scale="99" r:id="rId1"/>
  <headerFooter alignWithMargins="0">
    <oddFooter>&amp;C&amp;6&amp;Z&amp;F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/>
  <dimension ref="A1:B12"/>
  <sheetViews>
    <sheetView zoomScalePageLayoutView="0" workbookViewId="0" topLeftCell="A1">
      <selection activeCell="J2" sqref="J2"/>
    </sheetView>
  </sheetViews>
  <sheetFormatPr defaultColWidth="9.140625" defaultRowHeight="15"/>
  <sheetData>
    <row r="1" spans="1:2" ht="15">
      <c r="A1" t="s">
        <v>54</v>
      </c>
      <c r="B1">
        <v>1</v>
      </c>
    </row>
    <row r="2" spans="1:2" ht="15">
      <c r="A2" t="s">
        <v>55</v>
      </c>
      <c r="B2">
        <v>2</v>
      </c>
    </row>
    <row r="3" spans="1:2" ht="15">
      <c r="A3" t="s">
        <v>56</v>
      </c>
      <c r="B3">
        <v>3</v>
      </c>
    </row>
    <row r="4" spans="1:2" ht="15">
      <c r="A4" t="s">
        <v>57</v>
      </c>
      <c r="B4">
        <v>4</v>
      </c>
    </row>
    <row r="5" spans="1:2" ht="15">
      <c r="A5" t="s">
        <v>58</v>
      </c>
      <c r="B5">
        <v>5</v>
      </c>
    </row>
    <row r="6" spans="1:2" ht="15">
      <c r="A6" t="s">
        <v>59</v>
      </c>
      <c r="B6">
        <v>6</v>
      </c>
    </row>
    <row r="7" spans="1:2" ht="15">
      <c r="A7" t="s">
        <v>60</v>
      </c>
      <c r="B7">
        <v>7</v>
      </c>
    </row>
    <row r="8" spans="1:2" ht="15">
      <c r="A8" t="s">
        <v>61</v>
      </c>
      <c r="B8">
        <v>8</v>
      </c>
    </row>
    <row r="9" spans="1:2" ht="15">
      <c r="A9" t="s">
        <v>62</v>
      </c>
      <c r="B9">
        <v>9</v>
      </c>
    </row>
    <row r="10" spans="1:2" ht="15">
      <c r="A10" t="s">
        <v>63</v>
      </c>
      <c r="B10">
        <v>10</v>
      </c>
    </row>
    <row r="11" spans="1:2" ht="15">
      <c r="A11" t="s">
        <v>64</v>
      </c>
      <c r="B11">
        <v>11</v>
      </c>
    </row>
    <row r="12" spans="1:2" ht="15">
      <c r="A12" t="s">
        <v>65</v>
      </c>
      <c r="B12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Убыкин А.И.</dc:creator>
  <cp:keywords/>
  <dc:description/>
  <cp:lastModifiedBy>Мария Владимировна Базылева</cp:lastModifiedBy>
  <cp:lastPrinted>2019-05-14T11:51:58Z</cp:lastPrinted>
  <dcterms:created xsi:type="dcterms:W3CDTF">2017-09-29T07:43:37Z</dcterms:created>
  <dcterms:modified xsi:type="dcterms:W3CDTF">2023-09-08T05:56:25Z</dcterms:modified>
  <cp:category/>
  <cp:version/>
  <cp:contentType/>
  <cp:contentStatus/>
</cp:coreProperties>
</file>