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'Пед.раб'!$A$1:$J$35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<sst xmlns="http://schemas.openxmlformats.org/spreadsheetml/2006/main" count="300" uniqueCount="89">
  <si>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</si>
  <si>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</si>
  <si>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</si>
  <si>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</si>
  <si>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</si>
  <si>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</si>
  <si>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</si>
  <si>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</si>
  <si>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</si>
  <si>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</si>
  <si>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</si>
  <si>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</si>
  <si>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</si>
  <si>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</si>
  <si>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</si>
  <si>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</si>
  <si>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</si>
  <si>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</si>
  <si>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</si>
  <si>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</si>
  <si>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</si>
  <si>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</si>
  <si>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</si>
  <si>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</si>
  <si>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</si>
  <si>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</si>
  <si>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</si>
  <si>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</si>
  <si>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</si>
  <si>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</si>
  <si>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</si>
  <si>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</si>
  <si>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</si>
  <si>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</si>
  <si>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</si>
  <si>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</si>
  <si>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</si>
  <si>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</si>
  <si>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</si>
  <si>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</si>
  <si>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</si>
  <si>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</si>
  <si>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</si>
  <si>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</si>
  <si>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</si>
  <si>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</si>
  <si>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</si>
  <si>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</si>
  <si>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</si>
  <si>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</si>
  <si>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</si>
  <si>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</si>
  <si>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</si>
  <si>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</si>
  <si>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</si>
  <si>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</si>
  <si>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</si>
  <si>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</si>
  <si>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</si>
  <si>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</si>
  <si>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</si>
  <si>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</si>
  <si>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</si>
  <si>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</si>
  <si>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</si>
  <si>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</si>
  <si>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</si>
  <si>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</si>
  <si>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</si>
  <si>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</si>
  <si>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</si>
  <si>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</si>
  <si>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</si>
  <si>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</si>
  <si>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</si>
  <si>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</si>
  <si>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</si>
  <si>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</si>
  <si>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</si>
  <si>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</si>
  <si>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</si>
  <si>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</si>
  <si>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</si>
  <si>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</si>
  <si>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</si>
  <si>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</si>
  <si>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СОЦ. РАБОТНИКИ ЗДРАВА</t>
  </si>
  <si>
    <t>ПЕД. РАБОТНИКИ ЗДРАВА</t>
  </si>
  <si>
    <t>СОЦ. РАБОТНИКИ ОБРАЗОВАНИЯ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</si>
</sst>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4" fontId="48" fillId="0" borderId="0" xfId="114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wrapText="1"/>
    </xf>
    <xf numFmtId="4" fontId="48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23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Alignment="1">
      <alignment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21" xfId="114" applyNumberFormat="1" applyFont="1" applyFill="1" applyBorder="1" applyAlignment="1">
      <alignment horizontal="center" vertical="center"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4" fontId="23" fillId="55" borderId="24" xfId="0" applyNumberFormat="1" applyFont="1" applyFill="1" applyBorder="1" applyAlignment="1">
      <alignment horizontal="center" vertical="center" wrapText="1"/>
    </xf>
    <xf numFmtId="4" fontId="23" fillId="55" borderId="24" xfId="114" applyNumberFormat="1" applyFont="1" applyFill="1" applyBorder="1" applyAlignment="1">
      <alignment horizontal="center" vertical="center" wrapText="1"/>
    </xf>
    <xf numFmtId="4" fontId="23" fillId="55" borderId="24" xfId="107" applyNumberFormat="1" applyFont="1" applyFill="1" applyBorder="1" applyAlignment="1">
      <alignment horizontal="center" vertical="center" wrapText="1"/>
    </xf>
    <xf numFmtId="4" fontId="28" fillId="12" borderId="19" xfId="0" applyNumberFormat="1" applyFont="1" applyFill="1" applyBorder="1" applyAlignment="1">
      <alignment horizontal="center" vertical="center" wrapText="1"/>
    </xf>
    <xf numFmtId="4" fontId="28" fillId="12" borderId="19" xfId="114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 wrapText="1"/>
    </xf>
    <xf numFmtId="0" fontId="27" fillId="56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vertical="center" wrapText="1"/>
    </xf>
    <xf numFmtId="4" fontId="27" fillId="56" borderId="0" xfId="114" applyNumberFormat="1" applyFont="1" applyFill="1" applyBorder="1" applyAlignment="1">
      <alignment horizontal="center" vertical="center" wrapText="1"/>
    </xf>
    <xf numFmtId="0" fontId="22" fillId="56" borderId="0" xfId="0" applyNumberFormat="1" applyFont="1" applyFill="1" applyAlignment="1">
      <alignment vertical="center" wrapText="1"/>
    </xf>
    <xf numFmtId="4" fontId="22" fillId="56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34">
      <selection activeCell="C29" sqref="C29"/>
    </sheetView>
  </sheetViews>
  <sheetFormatPr defaultColWidth="9.140625" defaultRowHeight="15"/>
  <cols>
    <col min="1" max="1" width="32.421875" style="34" customWidth="1"/>
    <col min="2" max="2" width="17.8515625" style="36" customWidth="1"/>
    <col min="3" max="3" width="16.8515625" style="54" customWidth="1"/>
    <col min="4" max="4" width="17.28125" style="36" customWidth="1"/>
    <col min="5" max="5" width="13.00390625" style="36" customWidth="1"/>
    <col min="6" max="6" width="16.57421875" style="52" customWidth="1"/>
    <col min="7" max="7" width="12.28125" style="36" customWidth="1"/>
    <col min="8" max="8" width="12.00390625" style="36" customWidth="1"/>
    <col min="9" max="9" width="15.8515625" style="36" customWidth="1"/>
    <col min="10" max="10" width="11.57421875" style="36" customWidth="1"/>
    <col min="11" max="16384" width="9.140625" style="38" customWidth="1"/>
  </cols>
  <sheetData>
    <row r="1" spans="1:11" ht="22.5" customHeight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36" t="s">
        <v>59</v>
      </c>
      <c r="K1" s="36">
        <f>VLOOKUP(month,месяцы!$A$1:$B$12,2,FALSE)</f>
        <v>6</v>
      </c>
    </row>
    <row r="2" spans="1:10" ht="19.5" customHeight="1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39"/>
      <c r="H2" s="40"/>
      <c r="I2" s="41">
        <v>48560</v>
      </c>
      <c r="J2" s="36">
        <v>2023</v>
      </c>
    </row>
    <row r="3" spans="1:10" ht="96.7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(июнь)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</row>
    <row r="4" spans="1:11" ht="21" customHeight="1">
      <c r="A4" s="65" t="s">
        <v>2</v>
      </c>
      <c r="B4" s="75">
        <v>3.5</v>
      </c>
      <c r="C4" s="76">
        <v>3.5</v>
      </c>
      <c r="D4" s="77">
        <f>_xlfn.IFERROR(G4/B4*1000,0)</f>
        <v>109599.99999999999</v>
      </c>
      <c r="E4" s="77">
        <f>_xlfn.IFERROR(I4/C4/$K$1*1000,0)</f>
        <v>97738.09523809524</v>
      </c>
      <c r="F4" s="86">
        <f>_xlfn.IFERROR(E4/$I$2*100,0)</f>
        <v>201.2728485133757</v>
      </c>
      <c r="G4" s="76">
        <v>383.5999999999999</v>
      </c>
      <c r="H4" s="76">
        <v>0</v>
      </c>
      <c r="I4" s="78">
        <v>2052.5</v>
      </c>
      <c r="J4" s="78"/>
      <c r="K4" s="44"/>
    </row>
    <row r="5" spans="1:11" ht="21" customHeight="1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6">
        <f aca="true" t="shared" si="2" ref="F5:F20">_xlfn.IFERROR(E5/$I$2*100,0)</f>
        <v>0</v>
      </c>
      <c r="G5" s="76">
        <v>0</v>
      </c>
      <c r="H5" s="76">
        <v>0</v>
      </c>
      <c r="I5" s="78"/>
      <c r="J5" s="78"/>
      <c r="K5" s="44"/>
    </row>
    <row r="6" spans="1:11" ht="21" customHeight="1">
      <c r="A6" s="65" t="s">
        <v>4</v>
      </c>
      <c r="B6" s="75">
        <v>1</v>
      </c>
      <c r="C6" s="76">
        <v>1</v>
      </c>
      <c r="D6" s="77">
        <f t="shared" si="0"/>
        <v>97100.00000000003</v>
      </c>
      <c r="E6" s="77">
        <f t="shared" si="1"/>
        <v>97116.66666666667</v>
      </c>
      <c r="F6" s="86">
        <f t="shared" si="2"/>
        <v>199.99313563975838</v>
      </c>
      <c r="G6" s="76">
        <v>97.10000000000002</v>
      </c>
      <c r="H6" s="76">
        <v>0</v>
      </c>
      <c r="I6" s="78">
        <v>582.7</v>
      </c>
      <c r="J6" s="78"/>
      <c r="K6" s="44"/>
    </row>
    <row r="7" spans="1:11" ht="21" customHeight="1">
      <c r="A7" s="65" t="s">
        <v>6</v>
      </c>
      <c r="B7" s="75">
        <v>2</v>
      </c>
      <c r="C7" s="76">
        <v>2</v>
      </c>
      <c r="D7" s="77">
        <f t="shared" si="0"/>
        <v>101450.00000000004</v>
      </c>
      <c r="E7" s="77">
        <f t="shared" si="1"/>
        <v>98241.66666666667</v>
      </c>
      <c r="F7" s="86">
        <f t="shared" si="2"/>
        <v>202.309857221307</v>
      </c>
      <c r="G7" s="76">
        <v>202.9000000000001</v>
      </c>
      <c r="H7" s="76">
        <v>0</v>
      </c>
      <c r="I7" s="78">
        <v>1178.9</v>
      </c>
      <c r="J7" s="78"/>
      <c r="K7" s="44"/>
    </row>
    <row r="8" spans="1:11" ht="16.5">
      <c r="A8" s="65" t="s">
        <v>7</v>
      </c>
      <c r="B8" s="78">
        <v>1</v>
      </c>
      <c r="C8" s="76">
        <v>1</v>
      </c>
      <c r="D8" s="77">
        <f t="shared" si="0"/>
        <v>290000</v>
      </c>
      <c r="E8" s="77">
        <f t="shared" si="1"/>
        <v>129266.66666666669</v>
      </c>
      <c r="F8" s="86">
        <f t="shared" si="2"/>
        <v>266.1998901702362</v>
      </c>
      <c r="G8" s="76">
        <v>290</v>
      </c>
      <c r="H8" s="76">
        <v>10.9</v>
      </c>
      <c r="I8" s="78">
        <v>775.6</v>
      </c>
      <c r="J8" s="78">
        <v>21.3</v>
      </c>
      <c r="K8" s="44"/>
    </row>
    <row r="9" spans="1:11" s="45" customFormat="1" ht="16.5">
      <c r="A9" s="65" t="s">
        <v>8</v>
      </c>
      <c r="B9" s="78">
        <v>5.400000000000006</v>
      </c>
      <c r="C9" s="76">
        <v>5.9</v>
      </c>
      <c r="D9" s="77">
        <f t="shared" si="0"/>
        <v>91638.88888888877</v>
      </c>
      <c r="E9" s="77">
        <f t="shared" si="1"/>
        <v>97212.99435028249</v>
      </c>
      <c r="F9" s="86">
        <f t="shared" si="2"/>
        <v>200.1915040162325</v>
      </c>
      <c r="G9" s="76">
        <v>494.8499999999999</v>
      </c>
      <c r="H9" s="76">
        <v>0</v>
      </c>
      <c r="I9" s="78">
        <v>3441.34</v>
      </c>
      <c r="J9" s="78"/>
      <c r="K9" s="44"/>
    </row>
    <row r="10" spans="1:11" ht="16.5">
      <c r="A10" s="65" t="s">
        <v>9</v>
      </c>
      <c r="B10" s="78">
        <v>1</v>
      </c>
      <c r="C10" s="76">
        <v>1</v>
      </c>
      <c r="D10" s="77">
        <f t="shared" si="0"/>
        <v>95500.00000000006</v>
      </c>
      <c r="E10" s="77">
        <f t="shared" si="1"/>
        <v>98200</v>
      </c>
      <c r="F10" s="86">
        <f t="shared" si="2"/>
        <v>202.22405271828669</v>
      </c>
      <c r="G10" s="76">
        <v>95.50000000000006</v>
      </c>
      <c r="H10" s="76">
        <v>1.4000000000000004</v>
      </c>
      <c r="I10" s="78">
        <v>589.2</v>
      </c>
      <c r="J10" s="78">
        <v>14.9</v>
      </c>
      <c r="K10" s="44"/>
    </row>
    <row r="11" spans="1:11" ht="17.25" customHeight="1">
      <c r="A11" s="65" t="s">
        <v>10</v>
      </c>
      <c r="B11" s="78">
        <v>1</v>
      </c>
      <c r="C11" s="76">
        <v>0.9</v>
      </c>
      <c r="D11" s="77">
        <f t="shared" si="0"/>
        <v>102100.00000000003</v>
      </c>
      <c r="E11" s="77">
        <f t="shared" si="1"/>
        <v>98148.14814814815</v>
      </c>
      <c r="F11" s="86">
        <f t="shared" si="2"/>
        <v>202.1172737811947</v>
      </c>
      <c r="G11" s="76">
        <v>102.10000000000002</v>
      </c>
      <c r="H11" s="76">
        <v>0</v>
      </c>
      <c r="I11" s="78">
        <v>530</v>
      </c>
      <c r="J11" s="78"/>
      <c r="K11" s="44"/>
    </row>
    <row r="12" spans="1:11" s="45" customFormat="1" ht="16.5">
      <c r="A12" s="66" t="s">
        <v>11</v>
      </c>
      <c r="B12" s="79">
        <v>1.5</v>
      </c>
      <c r="C12" s="76">
        <v>1.5</v>
      </c>
      <c r="D12" s="77">
        <f t="shared" si="0"/>
        <v>63533.33333333338</v>
      </c>
      <c r="E12" s="77">
        <f t="shared" si="1"/>
        <v>97122.22222222222</v>
      </c>
      <c r="F12" s="86">
        <f t="shared" si="2"/>
        <v>200.00457624016107</v>
      </c>
      <c r="G12" s="76">
        <v>95.30000000000007</v>
      </c>
      <c r="H12" s="76">
        <v>0</v>
      </c>
      <c r="I12" s="78">
        <v>874.1</v>
      </c>
      <c r="J12" s="78"/>
      <c r="K12" s="44"/>
    </row>
    <row r="13" spans="1:11" s="46" customFormat="1" ht="16.5">
      <c r="A13" s="65" t="s">
        <v>12</v>
      </c>
      <c r="B13" s="78">
        <v>4.5</v>
      </c>
      <c r="C13" s="76">
        <v>4.5</v>
      </c>
      <c r="D13" s="77">
        <f t="shared" si="0"/>
        <v>102933.3333333333</v>
      </c>
      <c r="E13" s="77">
        <f t="shared" si="1"/>
        <v>97185.18518518518</v>
      </c>
      <c r="F13" s="86">
        <f t="shared" si="2"/>
        <v>200.13423637805846</v>
      </c>
      <c r="G13" s="76">
        <v>463.1999999999998</v>
      </c>
      <c r="H13" s="76">
        <v>35.199999999999996</v>
      </c>
      <c r="I13" s="78">
        <v>2624</v>
      </c>
      <c r="J13" s="78">
        <v>72.3</v>
      </c>
      <c r="K13" s="44"/>
    </row>
    <row r="14" spans="1:11" s="45" customFormat="1" ht="37.5" customHeight="1">
      <c r="A14" s="66" t="s">
        <v>13</v>
      </c>
      <c r="B14" s="79">
        <v>4.004000000000001</v>
      </c>
      <c r="C14" s="76">
        <v>3.834</v>
      </c>
      <c r="D14" s="77">
        <f>_xlfn.IFERROR(G14/B14*1000,0)</f>
        <v>97077.9220779221</v>
      </c>
      <c r="E14" s="77">
        <f t="shared" si="1"/>
        <v>97126.58668057731</v>
      </c>
      <c r="F14" s="86">
        <f t="shared" si="2"/>
        <v>200.01356400448373</v>
      </c>
      <c r="G14" s="76">
        <v>388.7000000000003</v>
      </c>
      <c r="H14" s="76">
        <v>0</v>
      </c>
      <c r="I14" s="78">
        <v>2234.3</v>
      </c>
      <c r="J14" s="78"/>
      <c r="K14" s="44"/>
    </row>
    <row r="15" spans="1:11" s="45" customFormat="1" ht="16.5">
      <c r="A15" s="65" t="s">
        <v>14</v>
      </c>
      <c r="B15" s="78">
        <v>2</v>
      </c>
      <c r="C15" s="76">
        <v>2</v>
      </c>
      <c r="D15" s="77">
        <f t="shared" si="0"/>
        <v>109300.00000000001</v>
      </c>
      <c r="E15" s="77">
        <f t="shared" si="1"/>
        <v>97125</v>
      </c>
      <c r="F15" s="86">
        <f t="shared" si="2"/>
        <v>200.01029654036242</v>
      </c>
      <c r="G15" s="76">
        <v>218.60000000000002</v>
      </c>
      <c r="H15" s="76">
        <v>0</v>
      </c>
      <c r="I15" s="78">
        <v>1165.5</v>
      </c>
      <c r="J15" s="78"/>
      <c r="K15" s="44"/>
    </row>
    <row r="16" spans="1:11" s="45" customFormat="1" ht="16.5">
      <c r="A16" s="67" t="s">
        <v>66</v>
      </c>
      <c r="B16" s="78">
        <v>4.400000000000002</v>
      </c>
      <c r="C16" s="76">
        <v>4.4</v>
      </c>
      <c r="D16" s="77">
        <f t="shared" si="0"/>
        <v>97127.2727272727</v>
      </c>
      <c r="E16" s="77">
        <f t="shared" si="1"/>
        <v>97121.21212121211</v>
      </c>
      <c r="F16" s="86">
        <f t="shared" si="2"/>
        <v>200.00249613099692</v>
      </c>
      <c r="G16" s="76">
        <v>427.3600000000001</v>
      </c>
      <c r="H16" s="76">
        <v>0</v>
      </c>
      <c r="I16" s="78">
        <v>2564</v>
      </c>
      <c r="J16" s="78"/>
      <c r="K16" s="44"/>
    </row>
    <row r="17" spans="1:11" s="45" customFormat="1" ht="16.5">
      <c r="A17" s="65" t="s">
        <v>67</v>
      </c>
      <c r="B17" s="78">
        <v>1</v>
      </c>
      <c r="C17" s="76">
        <v>0.5</v>
      </c>
      <c r="D17" s="77">
        <f t="shared" si="0"/>
        <v>97060</v>
      </c>
      <c r="E17" s="77">
        <f t="shared" si="1"/>
        <v>97120</v>
      </c>
      <c r="F17" s="86">
        <f t="shared" si="2"/>
        <v>200</v>
      </c>
      <c r="G17" s="76">
        <v>97.06</v>
      </c>
      <c r="H17" s="76">
        <v>0</v>
      </c>
      <c r="I17" s="78">
        <v>291.36</v>
      </c>
      <c r="J17" s="78"/>
      <c r="K17" s="44"/>
    </row>
    <row r="18" spans="1:11" ht="16.5">
      <c r="A18" s="65" t="s">
        <v>16</v>
      </c>
      <c r="B18" s="78">
        <v>0.75</v>
      </c>
      <c r="C18" s="76">
        <v>0.75</v>
      </c>
      <c r="D18" s="77">
        <f t="shared" si="0"/>
        <v>97120.00000000004</v>
      </c>
      <c r="E18" s="77">
        <f t="shared" si="1"/>
        <v>97120</v>
      </c>
      <c r="F18" s="86">
        <f t="shared" si="2"/>
        <v>200</v>
      </c>
      <c r="G18" s="76">
        <v>72.84000000000003</v>
      </c>
      <c r="H18" s="76">
        <v>0</v>
      </c>
      <c r="I18" s="78">
        <v>437.04</v>
      </c>
      <c r="J18" s="78"/>
      <c r="K18" s="44"/>
    </row>
    <row r="19" spans="1:11" ht="16.5">
      <c r="A19" s="65" t="s">
        <v>17</v>
      </c>
      <c r="B19" s="78">
        <v>0</v>
      </c>
      <c r="C19" s="76"/>
      <c r="D19" s="77">
        <f t="shared" si="0"/>
        <v>0</v>
      </c>
      <c r="E19" s="77">
        <f t="shared" si="1"/>
        <v>0</v>
      </c>
      <c r="F19" s="86">
        <f t="shared" si="2"/>
        <v>0</v>
      </c>
      <c r="G19" s="76">
        <v>0</v>
      </c>
      <c r="H19" s="76">
        <v>0</v>
      </c>
      <c r="I19" s="78"/>
      <c r="J19" s="78"/>
      <c r="K19" s="44"/>
    </row>
    <row r="20" spans="1:11" ht="16.5">
      <c r="A20" s="68" t="s">
        <v>68</v>
      </c>
      <c r="B20" s="80">
        <v>0</v>
      </c>
      <c r="C20" s="81"/>
      <c r="D20" s="87">
        <f t="shared" si="0"/>
        <v>0</v>
      </c>
      <c r="E20" s="77">
        <f t="shared" si="1"/>
        <v>0</v>
      </c>
      <c r="F20" s="86">
        <f t="shared" si="2"/>
        <v>0</v>
      </c>
      <c r="G20" s="81">
        <v>0</v>
      </c>
      <c r="H20" s="81">
        <v>0</v>
      </c>
      <c r="I20" s="80"/>
      <c r="J20" s="80"/>
      <c r="K20" s="44"/>
    </row>
    <row r="21" spans="1:11" s="57" customFormat="1" ht="16.5">
      <c r="A21" s="69" t="s">
        <v>46</v>
      </c>
      <c r="B21" s="88">
        <f>SUM(B4:B20)</f>
        <v>33.05400000000001</v>
      </c>
      <c r="C21" s="88">
        <f>SUM(C4:C20)</f>
        <v>32.784</v>
      </c>
      <c r="D21" s="88">
        <f>_xlfn.IFERROR(G21/B21*1000,0)</f>
        <v>103742.66352030009</v>
      </c>
      <c r="E21" s="88">
        <f>_xlfn.IFERROR(I21/C21/$K$1*1000,0)</f>
        <v>98323.06409630713</v>
      </c>
      <c r="F21" s="89">
        <f>_xlfn.IFERROR(E21/$I$2*100,0)</f>
        <v>202.47747960524532</v>
      </c>
      <c r="G21" s="88">
        <f>SUM(G4:G20)</f>
        <v>3429.11</v>
      </c>
      <c r="H21" s="88">
        <f>SUM(H4:H20)</f>
        <v>47.5</v>
      </c>
      <c r="I21" s="88">
        <f>SUM(I4:I20)</f>
        <v>19340.54</v>
      </c>
      <c r="J21" s="88">
        <f>SUM(J4:J20)</f>
        <v>108.5</v>
      </c>
      <c r="K21" s="56"/>
    </row>
    <row r="22" spans="1:11" ht="30">
      <c r="A22" s="70" t="s">
        <v>19</v>
      </c>
      <c r="B22" s="78">
        <v>0</v>
      </c>
      <c r="C22" s="76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6">
        <f aca="true" t="shared" si="5" ref="F22:F42">_xlfn.IFERROR(E22/$I$2*100,0)</f>
        <v>0</v>
      </c>
      <c r="G22" s="76">
        <v>0</v>
      </c>
      <c r="H22" s="76">
        <v>0</v>
      </c>
      <c r="I22" s="76"/>
      <c r="J22" s="78"/>
      <c r="K22" s="44"/>
    </row>
    <row r="23" spans="1:11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6">
        <f t="shared" si="5"/>
        <v>0</v>
      </c>
      <c r="G23" s="76">
        <v>0</v>
      </c>
      <c r="H23" s="76">
        <v>0</v>
      </c>
      <c r="I23" s="76"/>
      <c r="J23" s="78"/>
      <c r="K23" s="44"/>
    </row>
    <row r="24" spans="1:11" ht="30">
      <c r="A24" s="70" t="s">
        <v>21</v>
      </c>
      <c r="B24" s="78">
        <v>1.2540000000000004</v>
      </c>
      <c r="C24" s="76">
        <v>1.209</v>
      </c>
      <c r="D24" s="77">
        <f t="shared" si="3"/>
        <v>98086.12440191384</v>
      </c>
      <c r="E24" s="77">
        <f t="shared" si="4"/>
        <v>97146.40198511166</v>
      </c>
      <c r="F24" s="86">
        <f t="shared" si="5"/>
        <v>200.0543698210701</v>
      </c>
      <c r="G24" s="76">
        <v>123</v>
      </c>
      <c r="H24" s="76">
        <v>0</v>
      </c>
      <c r="I24" s="76">
        <v>704.7</v>
      </c>
      <c r="J24" s="78"/>
      <c r="K24" s="44"/>
    </row>
    <row r="25" spans="1:11" ht="16.5">
      <c r="A25" s="70" t="s">
        <v>22</v>
      </c>
      <c r="B25" s="78">
        <v>0</v>
      </c>
      <c r="C25" s="76"/>
      <c r="D25" s="77">
        <f t="shared" si="3"/>
        <v>0</v>
      </c>
      <c r="E25" s="77">
        <f t="shared" si="4"/>
        <v>0</v>
      </c>
      <c r="F25" s="86">
        <f t="shared" si="5"/>
        <v>0</v>
      </c>
      <c r="G25" s="76">
        <v>0</v>
      </c>
      <c r="H25" s="76">
        <v>0</v>
      </c>
      <c r="I25" s="76"/>
      <c r="J25" s="78"/>
      <c r="K25" s="44"/>
    </row>
    <row r="26" spans="1:11" ht="30">
      <c r="A26" s="70" t="s">
        <v>23</v>
      </c>
      <c r="B26" s="78">
        <v>0</v>
      </c>
      <c r="C26" s="76"/>
      <c r="D26" s="77">
        <f t="shared" si="3"/>
        <v>0</v>
      </c>
      <c r="E26" s="77">
        <f t="shared" si="4"/>
        <v>0</v>
      </c>
      <c r="F26" s="86">
        <f t="shared" si="5"/>
        <v>0</v>
      </c>
      <c r="G26" s="76">
        <v>0</v>
      </c>
      <c r="H26" s="76">
        <v>0</v>
      </c>
      <c r="I26" s="76"/>
      <c r="J26" s="78"/>
      <c r="K26" s="44"/>
    </row>
    <row r="27" spans="1:11" ht="16.5">
      <c r="A27" s="70" t="s">
        <v>24</v>
      </c>
      <c r="B27" s="78">
        <v>0</v>
      </c>
      <c r="C27" s="76"/>
      <c r="D27" s="77">
        <f t="shared" si="3"/>
        <v>0</v>
      </c>
      <c r="E27" s="77">
        <f t="shared" si="4"/>
        <v>0</v>
      </c>
      <c r="F27" s="86">
        <f t="shared" si="5"/>
        <v>0</v>
      </c>
      <c r="G27" s="76">
        <v>0</v>
      </c>
      <c r="H27" s="76">
        <v>0</v>
      </c>
      <c r="I27" s="76"/>
      <c r="J27" s="78"/>
      <c r="K27" s="44"/>
    </row>
    <row r="28" spans="1:11" ht="30">
      <c r="A28" s="70" t="s">
        <v>70</v>
      </c>
      <c r="B28" s="82">
        <v>1.95</v>
      </c>
      <c r="C28" s="76">
        <v>1.616</v>
      </c>
      <c r="D28" s="77">
        <f t="shared" si="3"/>
        <v>92153.84615384611</v>
      </c>
      <c r="E28" s="77">
        <f t="shared" si="4"/>
        <v>97132.83828382837</v>
      </c>
      <c r="F28" s="86">
        <f t="shared" si="5"/>
        <v>200.02643798152465</v>
      </c>
      <c r="G28" s="76">
        <v>179.69999999999993</v>
      </c>
      <c r="H28" s="76">
        <v>0</v>
      </c>
      <c r="I28" s="76">
        <v>941.8</v>
      </c>
      <c r="J28" s="78"/>
      <c r="K28" s="44"/>
    </row>
    <row r="29" spans="1:11" ht="20.25" customHeight="1">
      <c r="A29" s="70" t="s">
        <v>26</v>
      </c>
      <c r="B29" s="82">
        <v>0</v>
      </c>
      <c r="C29" s="76">
        <v>0</v>
      </c>
      <c r="D29" s="77">
        <f t="shared" si="3"/>
        <v>0</v>
      </c>
      <c r="E29" s="77">
        <f t="shared" si="4"/>
        <v>0</v>
      </c>
      <c r="F29" s="86">
        <f t="shared" si="5"/>
        <v>0</v>
      </c>
      <c r="G29" s="76">
        <v>0</v>
      </c>
      <c r="H29" s="76">
        <v>0</v>
      </c>
      <c r="I29" s="76">
        <v>0</v>
      </c>
      <c r="J29" s="78">
        <v>0</v>
      </c>
      <c r="K29" s="44"/>
    </row>
    <row r="30" spans="1:11" ht="16.5">
      <c r="A30" s="70" t="s">
        <v>27</v>
      </c>
      <c r="B30" s="78">
        <v>0</v>
      </c>
      <c r="C30" s="76"/>
      <c r="D30" s="77">
        <f t="shared" si="3"/>
        <v>0</v>
      </c>
      <c r="E30" s="77">
        <f t="shared" si="4"/>
        <v>0</v>
      </c>
      <c r="F30" s="86">
        <f t="shared" si="5"/>
        <v>0</v>
      </c>
      <c r="G30" s="76">
        <v>0</v>
      </c>
      <c r="H30" s="76">
        <v>0</v>
      </c>
      <c r="I30" s="76"/>
      <c r="J30" s="78"/>
      <c r="K30" s="44"/>
    </row>
    <row r="31" spans="1:11" ht="16.5">
      <c r="A31" s="71" t="s">
        <v>28</v>
      </c>
      <c r="B31" s="82">
        <v>0</v>
      </c>
      <c r="C31" s="76"/>
      <c r="D31" s="77">
        <f t="shared" si="3"/>
        <v>0</v>
      </c>
      <c r="E31" s="77">
        <f t="shared" si="4"/>
        <v>0</v>
      </c>
      <c r="F31" s="86">
        <f t="shared" si="5"/>
        <v>0</v>
      </c>
      <c r="G31" s="76">
        <v>0</v>
      </c>
      <c r="H31" s="76">
        <v>0</v>
      </c>
      <c r="I31" s="76"/>
      <c r="J31" s="78"/>
      <c r="K31" s="44"/>
    </row>
    <row r="32" spans="1:11" ht="16.5">
      <c r="A32" s="70" t="s">
        <v>29</v>
      </c>
      <c r="B32" s="78">
        <v>0</v>
      </c>
      <c r="C32" s="76"/>
      <c r="D32" s="77">
        <f t="shared" si="3"/>
        <v>0</v>
      </c>
      <c r="E32" s="77">
        <f t="shared" si="4"/>
        <v>0</v>
      </c>
      <c r="F32" s="86">
        <f t="shared" si="5"/>
        <v>0</v>
      </c>
      <c r="G32" s="76">
        <v>0</v>
      </c>
      <c r="H32" s="76">
        <v>0</v>
      </c>
      <c r="I32" s="76"/>
      <c r="J32" s="78"/>
      <c r="K32" s="44"/>
    </row>
    <row r="33" spans="1:11" ht="30">
      <c r="A33" s="70" t="s">
        <v>30</v>
      </c>
      <c r="B33" s="82">
        <v>0</v>
      </c>
      <c r="C33" s="76"/>
      <c r="D33" s="77">
        <f t="shared" si="3"/>
        <v>0</v>
      </c>
      <c r="E33" s="77">
        <f t="shared" si="4"/>
        <v>0</v>
      </c>
      <c r="F33" s="86">
        <f t="shared" si="5"/>
        <v>0</v>
      </c>
      <c r="G33" s="76">
        <v>0</v>
      </c>
      <c r="H33" s="76">
        <v>0</v>
      </c>
      <c r="I33" s="76"/>
      <c r="J33" s="78"/>
      <c r="K33" s="44"/>
    </row>
    <row r="34" spans="1:11" ht="30">
      <c r="A34" s="70" t="s">
        <v>71</v>
      </c>
      <c r="B34" s="78">
        <v>0</v>
      </c>
      <c r="C34" s="76"/>
      <c r="D34" s="77">
        <f t="shared" si="3"/>
        <v>0</v>
      </c>
      <c r="E34" s="77">
        <f t="shared" si="4"/>
        <v>0</v>
      </c>
      <c r="F34" s="86">
        <f t="shared" si="5"/>
        <v>0</v>
      </c>
      <c r="G34" s="76">
        <v>0</v>
      </c>
      <c r="H34" s="76">
        <v>0</v>
      </c>
      <c r="I34" s="76"/>
      <c r="J34" s="78"/>
      <c r="K34" s="44"/>
    </row>
    <row r="35" spans="1:11" ht="16.5">
      <c r="A35" s="70" t="s">
        <v>32</v>
      </c>
      <c r="B35" s="78">
        <v>0</v>
      </c>
      <c r="C35" s="76"/>
      <c r="D35" s="77">
        <f t="shared" si="3"/>
        <v>0</v>
      </c>
      <c r="E35" s="77">
        <f t="shared" si="4"/>
        <v>0</v>
      </c>
      <c r="F35" s="86">
        <f t="shared" si="5"/>
        <v>0</v>
      </c>
      <c r="G35" s="76">
        <v>0</v>
      </c>
      <c r="H35" s="76">
        <v>0</v>
      </c>
      <c r="I35" s="76"/>
      <c r="J35" s="78"/>
      <c r="K35" s="44"/>
    </row>
    <row r="36" spans="1:11" ht="30">
      <c r="A36" s="70" t="s">
        <v>72</v>
      </c>
      <c r="B36" s="78">
        <v>0.48</v>
      </c>
      <c r="C36" s="76">
        <v>0.48</v>
      </c>
      <c r="D36" s="77">
        <f t="shared" si="3"/>
        <v>101041.66666666667</v>
      </c>
      <c r="E36" s="77">
        <f t="shared" si="4"/>
        <v>94270.83333333333</v>
      </c>
      <c r="F36" s="86">
        <f t="shared" si="5"/>
        <v>194.1326880834706</v>
      </c>
      <c r="G36" s="76">
        <v>48.5</v>
      </c>
      <c r="H36" s="76">
        <v>0</v>
      </c>
      <c r="I36" s="76">
        <v>271.5</v>
      </c>
      <c r="J36" s="78"/>
      <c r="K36" s="44"/>
    </row>
    <row r="37" spans="1:11" ht="16.5">
      <c r="A37" s="70" t="s">
        <v>73</v>
      </c>
      <c r="B37" s="82">
        <v>0</v>
      </c>
      <c r="C37" s="76"/>
      <c r="D37" s="77">
        <f t="shared" si="3"/>
        <v>0</v>
      </c>
      <c r="E37" s="77">
        <f t="shared" si="4"/>
        <v>0</v>
      </c>
      <c r="F37" s="86">
        <f t="shared" si="5"/>
        <v>0</v>
      </c>
      <c r="G37" s="76">
        <v>0</v>
      </c>
      <c r="H37" s="76">
        <v>0</v>
      </c>
      <c r="I37" s="76"/>
      <c r="J37" s="78"/>
      <c r="K37" s="44"/>
    </row>
    <row r="38" spans="1:11" ht="30">
      <c r="A38" s="70" t="s">
        <v>74</v>
      </c>
      <c r="B38" s="78">
        <v>0.9989999999999997</v>
      </c>
      <c r="C38" s="76">
        <v>0.964</v>
      </c>
      <c r="D38" s="77">
        <f t="shared" si="3"/>
        <v>96746.74674674675</v>
      </c>
      <c r="E38" s="77">
        <f t="shared" si="4"/>
        <v>97121.36929460581</v>
      </c>
      <c r="F38" s="86">
        <f t="shared" si="5"/>
        <v>200.00281979943537</v>
      </c>
      <c r="G38" s="76">
        <v>96.64999999999998</v>
      </c>
      <c r="H38" s="76">
        <v>0</v>
      </c>
      <c r="I38" s="76">
        <v>561.75</v>
      </c>
      <c r="J38" s="78"/>
      <c r="K38" s="44"/>
    </row>
    <row r="39" spans="1:11" ht="30">
      <c r="A39" s="70" t="s">
        <v>36</v>
      </c>
      <c r="B39" s="78">
        <v>0</v>
      </c>
      <c r="C39" s="76"/>
      <c r="D39" s="77">
        <f t="shared" si="3"/>
        <v>0</v>
      </c>
      <c r="E39" s="77">
        <f t="shared" si="4"/>
        <v>0</v>
      </c>
      <c r="F39" s="86">
        <f t="shared" si="5"/>
        <v>0</v>
      </c>
      <c r="G39" s="76">
        <v>0</v>
      </c>
      <c r="H39" s="76">
        <v>0</v>
      </c>
      <c r="I39" s="76"/>
      <c r="J39" s="78"/>
      <c r="K39" s="44"/>
    </row>
    <row r="40" spans="1:11" ht="16.5">
      <c r="A40" s="70" t="s">
        <v>75</v>
      </c>
      <c r="B40" s="78">
        <v>1</v>
      </c>
      <c r="C40" s="76">
        <v>1</v>
      </c>
      <c r="D40" s="77">
        <f t="shared" si="3"/>
        <v>97120</v>
      </c>
      <c r="E40" s="77">
        <f t="shared" si="4"/>
        <v>97120</v>
      </c>
      <c r="F40" s="86">
        <f t="shared" si="5"/>
        <v>200</v>
      </c>
      <c r="G40" s="76">
        <v>97.12</v>
      </c>
      <c r="H40" s="76">
        <v>0</v>
      </c>
      <c r="I40" s="76">
        <v>582.72</v>
      </c>
      <c r="J40" s="78"/>
      <c r="K40" s="44"/>
    </row>
    <row r="41" spans="1:11" ht="16.5">
      <c r="A41" s="70" t="s">
        <v>38</v>
      </c>
      <c r="B41" s="78">
        <v>1</v>
      </c>
      <c r="C41" s="76">
        <v>1</v>
      </c>
      <c r="D41" s="77">
        <f t="shared" si="3"/>
        <v>97120</v>
      </c>
      <c r="E41" s="77">
        <f t="shared" si="4"/>
        <v>97120</v>
      </c>
      <c r="F41" s="86">
        <f t="shared" si="5"/>
        <v>200</v>
      </c>
      <c r="G41" s="76">
        <v>97.12</v>
      </c>
      <c r="H41" s="76">
        <v>0</v>
      </c>
      <c r="I41" s="76">
        <v>582.72</v>
      </c>
      <c r="J41" s="78"/>
      <c r="K41" s="44"/>
    </row>
    <row r="42" spans="1:11" ht="30">
      <c r="A42" s="72" t="s">
        <v>39</v>
      </c>
      <c r="B42" s="80">
        <v>0</v>
      </c>
      <c r="C42" s="81">
        <v>0.166</v>
      </c>
      <c r="D42" s="87">
        <f t="shared" si="3"/>
        <v>0</v>
      </c>
      <c r="E42" s="77">
        <f t="shared" si="4"/>
        <v>112550.20080321284</v>
      </c>
      <c r="F42" s="86">
        <f t="shared" si="5"/>
        <v>231.77553707416152</v>
      </c>
      <c r="G42" s="81">
        <v>0</v>
      </c>
      <c r="H42" s="81">
        <v>0</v>
      </c>
      <c r="I42" s="81">
        <v>112.1</v>
      </c>
      <c r="J42" s="80"/>
      <c r="K42" s="44"/>
    </row>
    <row r="43" spans="1:11" s="57" customFormat="1" ht="16.5">
      <c r="A43" s="73" t="s">
        <v>47</v>
      </c>
      <c r="B43" s="88">
        <f>SUM(B22:B42)</f>
        <v>6.683</v>
      </c>
      <c r="C43" s="88">
        <f>SUM(C22:C42)</f>
        <v>6.4350000000000005</v>
      </c>
      <c r="D43" s="88">
        <f>_xlfn.IFERROR(G43/B43*1000,0)</f>
        <v>96078.10863384706</v>
      </c>
      <c r="E43" s="88">
        <f>_xlfn.IFERROR(I43/C43/$K$1*1000,0)</f>
        <v>97313.90831390831</v>
      </c>
      <c r="F43" s="89">
        <f>_xlfn.IFERROR(E43/$I$2*100,0)</f>
        <v>200.39931695615385</v>
      </c>
      <c r="G43" s="88">
        <f>SUM(G22:G42)</f>
        <v>642.0899999999999</v>
      </c>
      <c r="H43" s="88">
        <f>SUM(H22:H42)</f>
        <v>0</v>
      </c>
      <c r="I43" s="88">
        <f>SUM(I22:I42)</f>
        <v>3757.2900000000004</v>
      </c>
      <c r="J43" s="88">
        <f>SUM(J22:J42)</f>
        <v>0</v>
      </c>
      <c r="K43" s="56"/>
    </row>
    <row r="44" spans="1:11" s="57" customFormat="1" ht="16.5">
      <c r="A44" s="73" t="s">
        <v>48</v>
      </c>
      <c r="B44" s="88">
        <f>B21+B43</f>
        <v>39.73700000000001</v>
      </c>
      <c r="C44" s="88">
        <f>C21+C43</f>
        <v>39.219</v>
      </c>
      <c r="D44" s="88">
        <f>_xlfn.IFERROR(G44/B44*1000,0)</f>
        <v>102453.63263457229</v>
      </c>
      <c r="E44" s="88">
        <f>_xlfn.IFERROR(I44/C44/$K$1*1000,0)</f>
        <v>98157.48319267023</v>
      </c>
      <c r="F44" s="89">
        <f>_xlfn.IFERROR(E44/$I$2*100,0)</f>
        <v>202.1364975137361</v>
      </c>
      <c r="G44" s="88">
        <f>G21+G43</f>
        <v>4071.2</v>
      </c>
      <c r="H44" s="88">
        <f>H21+H43</f>
        <v>47.5</v>
      </c>
      <c r="I44" s="88">
        <f>I21+I43</f>
        <v>23097.83</v>
      </c>
      <c r="J44" s="88">
        <f>J21+J43</f>
        <v>108.5</v>
      </c>
      <c r="K44" s="56"/>
    </row>
    <row r="45" spans="2:9" ht="16.5">
      <c r="B45" s="58"/>
      <c r="C45" s="58"/>
      <c r="D45" s="58"/>
      <c r="E45" s="58"/>
      <c r="F45" s="59"/>
      <c r="G45" s="58"/>
      <c r="H45" s="58"/>
      <c r="I45" s="58"/>
    </row>
    <row r="46" spans="2:9" ht="16.5">
      <c r="B46" s="60"/>
      <c r="C46" s="61"/>
      <c r="D46" s="60"/>
      <c r="E46" s="60"/>
      <c r="F46" s="59"/>
      <c r="G46" s="60"/>
      <c r="H46" s="60"/>
      <c r="I46" s="60"/>
    </row>
    <row r="48" spans="2:3" ht="16.5">
      <c r="B48" s="51"/>
      <c r="C48" s="51"/>
    </row>
    <row r="53" spans="2:9" ht="16.5">
      <c r="B53" s="51"/>
      <c r="C53" s="51"/>
      <c r="D53" s="51"/>
      <c r="E53" s="51"/>
      <c r="G53" s="51"/>
      <c r="H53" s="51"/>
      <c r="I53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37">
      <selection activeCell="C29" sqref="C29"/>
    </sheetView>
  </sheetViews>
  <sheetFormatPr defaultColWidth="9.140625" defaultRowHeight="15"/>
  <cols>
    <col min="1" max="1" width="31.140625" style="34" customWidth="1"/>
    <col min="2" max="2" width="17.7109375" style="36" customWidth="1"/>
    <col min="3" max="3" width="17.57421875" style="54" customWidth="1"/>
    <col min="4" max="4" width="17.00390625" style="36" customWidth="1"/>
    <col min="5" max="5" width="12.57421875" style="51" customWidth="1"/>
    <col min="6" max="6" width="17.28125" style="55" customWidth="1"/>
    <col min="7" max="7" width="13.57421875" style="36" customWidth="1"/>
    <col min="8" max="8" width="12.421875" style="36" customWidth="1"/>
    <col min="9" max="9" width="13.421875" style="36" customWidth="1"/>
    <col min="10" max="10" width="13.57421875" style="53" customWidth="1"/>
    <col min="11" max="11" width="11.281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37" t="s">
        <v>59</v>
      </c>
      <c r="K1" s="37">
        <f>VLOOKUP(month,месяцы!$A$1:$B$12,2,FALSE)</f>
        <v>6</v>
      </c>
    </row>
    <row r="2" spans="1:11" ht="29.25" customHeight="1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39"/>
      <c r="H2" s="40"/>
      <c r="I2" s="41">
        <v>48560</v>
      </c>
      <c r="J2" s="37">
        <v>2023</v>
      </c>
      <c r="K2" s="37"/>
    </row>
    <row r="3" spans="1:11" ht="107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(июнь)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5">
        <v>52.39999999999998</v>
      </c>
      <c r="C4" s="76">
        <v>53.4</v>
      </c>
      <c r="D4" s="77">
        <f>_xlfn.IFERROR(G4/B4*1000,0)</f>
        <v>52328.24427480918</v>
      </c>
      <c r="E4" s="77">
        <f>_xlfn.IFERROR(I4/C4/$K$1*1000,0)</f>
        <v>48691.011235955055</v>
      </c>
      <c r="F4" s="86">
        <f>_xlfn.IFERROR(E4/$I$2*100,0)</f>
        <v>100.26979249578882</v>
      </c>
      <c r="G4" s="76">
        <v>2742</v>
      </c>
      <c r="H4" s="76">
        <v>0</v>
      </c>
      <c r="I4" s="78">
        <v>15600.6</v>
      </c>
      <c r="J4" s="83"/>
      <c r="K4" s="43"/>
      <c r="P4" s="44"/>
      <c r="Q4" s="44"/>
    </row>
    <row r="5" spans="1:17" ht="16.5">
      <c r="A5" s="65" t="s">
        <v>3</v>
      </c>
      <c r="B5" s="75">
        <v>13.420000000000002</v>
      </c>
      <c r="C5" s="76">
        <v>13.37</v>
      </c>
      <c r="D5" s="77">
        <f aca="true" t="shared" si="0" ref="D5:D20">_xlfn.IFERROR(G5/B5*1000,0)</f>
        <v>48561.84798807751</v>
      </c>
      <c r="E5" s="77">
        <f aca="true" t="shared" si="1" ref="E5:E20">_xlfn.IFERROR(I5/C5/$K$1*1000,0)</f>
        <v>48558.962852156576</v>
      </c>
      <c r="F5" s="86">
        <f aca="true" t="shared" si="2" ref="F5:F20">_xlfn.IFERROR(E5/$I$2*100,0)</f>
        <v>99.99786419307367</v>
      </c>
      <c r="G5" s="76">
        <v>651.7000000000003</v>
      </c>
      <c r="H5" s="76">
        <v>0</v>
      </c>
      <c r="I5" s="78">
        <v>3895.4</v>
      </c>
      <c r="J5" s="83">
        <v>4.2</v>
      </c>
      <c r="K5" s="43"/>
      <c r="P5" s="44"/>
      <c r="Q5" s="44"/>
    </row>
    <row r="6" spans="1:17" ht="16.5">
      <c r="A6" s="65" t="s">
        <v>4</v>
      </c>
      <c r="B6" s="75">
        <v>16.80000000000001</v>
      </c>
      <c r="C6" s="76">
        <v>17.3</v>
      </c>
      <c r="D6" s="77">
        <f t="shared" si="0"/>
        <v>46404.7619047619</v>
      </c>
      <c r="E6" s="77">
        <f t="shared" si="1"/>
        <v>49052.02312138728</v>
      </c>
      <c r="F6" s="86">
        <f t="shared" si="2"/>
        <v>101.01322718572341</v>
      </c>
      <c r="G6" s="76">
        <v>779.6000000000004</v>
      </c>
      <c r="H6" s="76">
        <v>0</v>
      </c>
      <c r="I6" s="78">
        <v>5091.6</v>
      </c>
      <c r="J6" s="83"/>
      <c r="K6" s="43"/>
      <c r="P6" s="44"/>
      <c r="Q6" s="44"/>
    </row>
    <row r="7" spans="1:17" ht="16.5">
      <c r="A7" s="65" t="s">
        <v>6</v>
      </c>
      <c r="B7" s="75">
        <v>43.20000000000002</v>
      </c>
      <c r="C7" s="76">
        <v>37.2</v>
      </c>
      <c r="D7" s="77">
        <f t="shared" si="0"/>
        <v>45791.66666666662</v>
      </c>
      <c r="E7" s="77">
        <f t="shared" si="1"/>
        <v>49992.383512544795</v>
      </c>
      <c r="F7" s="86">
        <f t="shared" si="2"/>
        <v>102.9497189302817</v>
      </c>
      <c r="G7" s="76">
        <v>1978.199999999999</v>
      </c>
      <c r="H7" s="76">
        <v>0</v>
      </c>
      <c r="I7" s="78">
        <v>11158.3</v>
      </c>
      <c r="J7" s="83"/>
      <c r="K7" s="43"/>
      <c r="P7" s="44"/>
      <c r="Q7" s="44"/>
    </row>
    <row r="8" spans="1:17" ht="16.5">
      <c r="A8" s="65" t="s">
        <v>7</v>
      </c>
      <c r="B8" s="78">
        <v>7.396000000000001</v>
      </c>
      <c r="C8" s="76">
        <v>8.316</v>
      </c>
      <c r="D8" s="77">
        <f t="shared" si="0"/>
        <v>48587.07409410491</v>
      </c>
      <c r="E8" s="77">
        <f t="shared" si="1"/>
        <v>48565.01523168189</v>
      </c>
      <c r="F8" s="86">
        <f t="shared" si="2"/>
        <v>100.01032790708793</v>
      </c>
      <c r="G8" s="76">
        <v>359.3499999999999</v>
      </c>
      <c r="H8" s="76">
        <v>9.299999999999997</v>
      </c>
      <c r="I8" s="78">
        <v>2423.2</v>
      </c>
      <c r="J8" s="83">
        <v>124.6</v>
      </c>
      <c r="K8" s="43"/>
      <c r="P8" s="44"/>
      <c r="Q8" s="44"/>
    </row>
    <row r="9" spans="1:17" s="45" customFormat="1" ht="16.5">
      <c r="A9" s="65" t="s">
        <v>8</v>
      </c>
      <c r="B9" s="78">
        <v>42.20000000000002</v>
      </c>
      <c r="C9" s="76">
        <v>41.2</v>
      </c>
      <c r="D9" s="77">
        <f t="shared" si="0"/>
        <v>48526.066350710906</v>
      </c>
      <c r="E9" s="77">
        <f t="shared" si="1"/>
        <v>48560.27508090615</v>
      </c>
      <c r="F9" s="86">
        <f t="shared" si="2"/>
        <v>100.00056647633062</v>
      </c>
      <c r="G9" s="76">
        <v>2047.800000000001</v>
      </c>
      <c r="H9" s="76">
        <v>0</v>
      </c>
      <c r="I9" s="78">
        <v>12004.1</v>
      </c>
      <c r="J9" s="83"/>
      <c r="K9" s="43"/>
      <c r="P9" s="44"/>
      <c r="Q9" s="44"/>
    </row>
    <row r="10" spans="1:17" ht="16.5">
      <c r="A10" s="65" t="s">
        <v>9</v>
      </c>
      <c r="B10" s="78">
        <v>9.299999999999997</v>
      </c>
      <c r="C10" s="76">
        <v>7.8</v>
      </c>
      <c r="D10" s="77">
        <f t="shared" si="0"/>
        <v>54188.17204301075</v>
      </c>
      <c r="E10" s="77">
        <f t="shared" si="1"/>
        <v>50146.36752136752</v>
      </c>
      <c r="F10" s="86">
        <f t="shared" si="2"/>
        <v>103.26681944268437</v>
      </c>
      <c r="G10" s="76">
        <v>503.9499999999998</v>
      </c>
      <c r="H10" s="76">
        <v>3.1000000000000014</v>
      </c>
      <c r="I10" s="78">
        <v>2346.85</v>
      </c>
      <c r="J10" s="83">
        <v>45.9</v>
      </c>
      <c r="K10" s="43"/>
      <c r="P10" s="44"/>
      <c r="Q10" s="44"/>
    </row>
    <row r="11" spans="1:17" ht="16.5">
      <c r="A11" s="65" t="s">
        <v>10</v>
      </c>
      <c r="B11" s="78">
        <v>10</v>
      </c>
      <c r="C11" s="76">
        <v>9.9</v>
      </c>
      <c r="D11" s="77">
        <f t="shared" si="0"/>
        <v>52809.999999999985</v>
      </c>
      <c r="E11" s="77">
        <f t="shared" si="1"/>
        <v>50925.92592592593</v>
      </c>
      <c r="F11" s="86">
        <f t="shared" si="2"/>
        <v>104.87217035816707</v>
      </c>
      <c r="G11" s="76">
        <v>528.0999999999999</v>
      </c>
      <c r="H11" s="76">
        <v>0</v>
      </c>
      <c r="I11" s="78">
        <v>3025</v>
      </c>
      <c r="J11" s="83"/>
      <c r="K11" s="43"/>
      <c r="P11" s="44"/>
      <c r="Q11" s="44"/>
    </row>
    <row r="12" spans="1:17" s="45" customFormat="1" ht="16.5">
      <c r="A12" s="66" t="s">
        <v>11</v>
      </c>
      <c r="B12" s="79">
        <v>15.049999999999997</v>
      </c>
      <c r="C12" s="76">
        <v>15</v>
      </c>
      <c r="D12" s="77">
        <f t="shared" si="0"/>
        <v>54179.401993355496</v>
      </c>
      <c r="E12" s="77">
        <f t="shared" si="1"/>
        <v>50005.55555555556</v>
      </c>
      <c r="F12" s="86">
        <f t="shared" si="2"/>
        <v>102.97684422478493</v>
      </c>
      <c r="G12" s="76">
        <v>815.4000000000001</v>
      </c>
      <c r="H12" s="76">
        <v>0</v>
      </c>
      <c r="I12" s="78">
        <v>4500.5</v>
      </c>
      <c r="J12" s="83"/>
      <c r="K12" s="43"/>
      <c r="P12" s="44"/>
      <c r="Q12" s="44"/>
    </row>
    <row r="13" spans="1:17" s="46" customFormat="1" ht="16.5">
      <c r="A13" s="65" t="s">
        <v>12</v>
      </c>
      <c r="B13" s="78">
        <v>37.89999999999998</v>
      </c>
      <c r="C13" s="76">
        <v>37.9</v>
      </c>
      <c r="D13" s="77">
        <f t="shared" si="0"/>
        <v>47783.6411609499</v>
      </c>
      <c r="E13" s="77">
        <f t="shared" si="1"/>
        <v>49127.96833773087</v>
      </c>
      <c r="F13" s="86">
        <f t="shared" si="2"/>
        <v>101.16962178280657</v>
      </c>
      <c r="G13" s="76">
        <v>1811</v>
      </c>
      <c r="H13" s="76">
        <v>67.6</v>
      </c>
      <c r="I13" s="78">
        <v>11171.7</v>
      </c>
      <c r="J13" s="83">
        <v>124.1</v>
      </c>
      <c r="K13" s="43"/>
      <c r="L13" s="45"/>
      <c r="P13" s="44"/>
      <c r="Q13" s="44"/>
    </row>
    <row r="14" spans="1:17" s="45" customFormat="1" ht="30">
      <c r="A14" s="66" t="s">
        <v>13</v>
      </c>
      <c r="B14" s="79">
        <v>44.50099999999995</v>
      </c>
      <c r="C14" s="76">
        <v>46.501</v>
      </c>
      <c r="D14" s="77">
        <f>_xlfn.IFERROR(G14/B14*1000,0)</f>
        <v>47127.030853239325</v>
      </c>
      <c r="E14" s="77">
        <f t="shared" si="1"/>
        <v>48642.323104162635</v>
      </c>
      <c r="F14" s="86">
        <f t="shared" si="2"/>
        <v>100.16952863295437</v>
      </c>
      <c r="G14" s="76">
        <v>2097.2000000000007</v>
      </c>
      <c r="H14" s="76">
        <v>0</v>
      </c>
      <c r="I14" s="78">
        <v>13571.5</v>
      </c>
      <c r="J14" s="83"/>
      <c r="K14" s="43"/>
      <c r="P14" s="44"/>
      <c r="Q14" s="44"/>
    </row>
    <row r="15" spans="1:17" s="45" customFormat="1" ht="16.5">
      <c r="A15" s="65" t="s">
        <v>14</v>
      </c>
      <c r="B15" s="78">
        <v>32.39999999999998</v>
      </c>
      <c r="C15" s="76">
        <v>32.9</v>
      </c>
      <c r="D15" s="77">
        <f t="shared" si="0"/>
        <v>62836.419753086484</v>
      </c>
      <c r="E15" s="77">
        <f t="shared" si="1"/>
        <v>51674.77203647417</v>
      </c>
      <c r="F15" s="86">
        <f t="shared" si="2"/>
        <v>106.41427519867004</v>
      </c>
      <c r="G15" s="76">
        <v>2035.9000000000005</v>
      </c>
      <c r="H15" s="76">
        <v>0</v>
      </c>
      <c r="I15" s="78">
        <v>10200.6</v>
      </c>
      <c r="J15" s="83"/>
      <c r="K15" s="43"/>
      <c r="P15" s="44"/>
      <c r="Q15" s="44"/>
    </row>
    <row r="16" spans="1:17" s="45" customFormat="1" ht="16.5">
      <c r="A16" s="67" t="s">
        <v>66</v>
      </c>
      <c r="B16" s="78">
        <v>22.80000000000001</v>
      </c>
      <c r="C16" s="76">
        <v>22.8</v>
      </c>
      <c r="D16" s="77">
        <f t="shared" si="0"/>
        <v>48565.78947368419</v>
      </c>
      <c r="E16" s="77">
        <f t="shared" si="1"/>
        <v>48561.403508771924</v>
      </c>
      <c r="F16" s="86">
        <f t="shared" si="2"/>
        <v>100.00289025694383</v>
      </c>
      <c r="G16" s="76">
        <v>1107.3000000000002</v>
      </c>
      <c r="H16" s="76">
        <v>4.6</v>
      </c>
      <c r="I16" s="78">
        <v>6643.2</v>
      </c>
      <c r="J16" s="83">
        <v>19.7</v>
      </c>
      <c r="K16" s="43"/>
      <c r="P16" s="44"/>
      <c r="Q16" s="44"/>
    </row>
    <row r="17" spans="1:17" s="45" customFormat="1" ht="16.5">
      <c r="A17" s="65" t="s">
        <v>67</v>
      </c>
      <c r="B17" s="78">
        <v>23.00399999999999</v>
      </c>
      <c r="C17" s="76">
        <v>22.334</v>
      </c>
      <c r="D17" s="77">
        <f t="shared" si="0"/>
        <v>47135.28082072685</v>
      </c>
      <c r="E17" s="77">
        <f t="shared" si="1"/>
        <v>48558.25199247783</v>
      </c>
      <c r="F17" s="86">
        <f t="shared" si="2"/>
        <v>99.99640031399883</v>
      </c>
      <c r="G17" s="76">
        <v>1084.3000000000002</v>
      </c>
      <c r="H17" s="76">
        <v>0</v>
      </c>
      <c r="I17" s="78">
        <v>6507</v>
      </c>
      <c r="J17" s="83"/>
      <c r="K17" s="43"/>
      <c r="P17" s="44"/>
      <c r="Q17" s="44"/>
    </row>
    <row r="18" spans="1:17" ht="16.5">
      <c r="A18" s="65" t="s">
        <v>16</v>
      </c>
      <c r="B18" s="78">
        <v>64.40000000000003</v>
      </c>
      <c r="C18" s="76">
        <v>64.4</v>
      </c>
      <c r="D18" s="77">
        <f t="shared" si="0"/>
        <v>44473.602484472</v>
      </c>
      <c r="E18" s="77">
        <f t="shared" si="1"/>
        <v>48598.08488612836</v>
      </c>
      <c r="F18" s="86">
        <f t="shared" si="2"/>
        <v>100.07842851344391</v>
      </c>
      <c r="G18" s="76">
        <v>2864.0999999999985</v>
      </c>
      <c r="H18" s="76">
        <v>0</v>
      </c>
      <c r="I18" s="78">
        <v>18778.3</v>
      </c>
      <c r="J18" s="83"/>
      <c r="K18" s="43"/>
      <c r="P18" s="44"/>
      <c r="Q18" s="44"/>
    </row>
    <row r="19" spans="1:17" ht="16.5">
      <c r="A19" s="65" t="s">
        <v>17</v>
      </c>
      <c r="B19" s="78">
        <v>12</v>
      </c>
      <c r="C19" s="76">
        <v>12</v>
      </c>
      <c r="D19" s="77">
        <f t="shared" si="0"/>
        <v>48558.33333333336</v>
      </c>
      <c r="E19" s="77">
        <f t="shared" si="1"/>
        <v>48559.722222222226</v>
      </c>
      <c r="F19" s="86">
        <f t="shared" si="2"/>
        <v>99.99942796997988</v>
      </c>
      <c r="G19" s="76">
        <v>582.7000000000003</v>
      </c>
      <c r="H19" s="76">
        <v>0</v>
      </c>
      <c r="I19" s="78">
        <v>3496.3</v>
      </c>
      <c r="J19" s="83"/>
      <c r="K19" s="43"/>
      <c r="P19" s="44"/>
      <c r="Q19" s="44"/>
    </row>
    <row r="20" spans="1:17" ht="16.5">
      <c r="A20" s="68" t="s">
        <v>68</v>
      </c>
      <c r="B20" s="80">
        <v>15.800000000000011</v>
      </c>
      <c r="C20" s="81">
        <v>15.8</v>
      </c>
      <c r="D20" s="87">
        <f t="shared" si="0"/>
        <v>49525.3164556962</v>
      </c>
      <c r="E20" s="77">
        <f t="shared" si="1"/>
        <v>48561.18143459916</v>
      </c>
      <c r="F20" s="86">
        <f t="shared" si="2"/>
        <v>100.00243293780717</v>
      </c>
      <c r="G20" s="81">
        <v>782.5000000000005</v>
      </c>
      <c r="H20" s="81">
        <v>82</v>
      </c>
      <c r="I20" s="80">
        <v>4603.6</v>
      </c>
      <c r="J20" s="84">
        <v>92.8</v>
      </c>
      <c r="K20" s="43"/>
      <c r="P20" s="44"/>
      <c r="Q20" s="44"/>
    </row>
    <row r="21" spans="1:17" s="48" customFormat="1" ht="16.5">
      <c r="A21" s="69" t="s">
        <v>46</v>
      </c>
      <c r="B21" s="88">
        <f>SUM(B4:B20)</f>
        <v>462.5709999999999</v>
      </c>
      <c r="C21" s="88">
        <f>SUM(C4:C20)</f>
        <v>458.12100000000004</v>
      </c>
      <c r="D21" s="88">
        <f>_xlfn.IFERROR(G21/B21*1000,0)</f>
        <v>49227.25376212518</v>
      </c>
      <c r="E21" s="88">
        <f>_xlfn.IFERROR(I21/C21/$K$1*1000,0)</f>
        <v>49120.11964815699</v>
      </c>
      <c r="F21" s="89">
        <f>_xlfn.IFERROR(E21/$I$2*100,0)</f>
        <v>101.15345891300865</v>
      </c>
      <c r="G21" s="88">
        <f>SUM(G4:G20)</f>
        <v>22771.100000000002</v>
      </c>
      <c r="H21" s="88">
        <f>SUM(H4:H20)</f>
        <v>166.6</v>
      </c>
      <c r="I21" s="88">
        <f>SUM(I4:I20)</f>
        <v>135017.75</v>
      </c>
      <c r="J21" s="88">
        <f>SUM(J4:J20)</f>
        <v>411.29999999999995</v>
      </c>
      <c r="K21" s="47"/>
      <c r="P21" s="49"/>
      <c r="Q21" s="49"/>
    </row>
    <row r="22" spans="1:17" ht="30">
      <c r="A22" s="70" t="s">
        <v>19</v>
      </c>
      <c r="B22" s="78">
        <v>16.5</v>
      </c>
      <c r="C22" s="76">
        <v>16.5</v>
      </c>
      <c r="D22" s="77">
        <f aca="true" t="shared" si="3" ref="D22:D42">_xlfn.IFERROR(G22/B22*1000,0)</f>
        <v>48569.696969696946</v>
      </c>
      <c r="E22" s="77">
        <f aca="true" t="shared" si="4" ref="E22:E42">_xlfn.IFERROR(I22/C22/$K$1*1000,0)</f>
        <v>48559.59595959595</v>
      </c>
      <c r="F22" s="86">
        <f aca="true" t="shared" si="5" ref="F22:F42">_xlfn.IFERROR(E22/$I$2*100,0)</f>
        <v>99.99916795633433</v>
      </c>
      <c r="G22" s="76">
        <v>801.3999999999996</v>
      </c>
      <c r="H22" s="76">
        <v>14.400000000000006</v>
      </c>
      <c r="I22" s="76">
        <v>4807.4</v>
      </c>
      <c r="J22" s="83">
        <v>76.4</v>
      </c>
      <c r="K22" s="43"/>
      <c r="P22" s="44"/>
      <c r="Q22" s="44"/>
    </row>
    <row r="23" spans="1:17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6">
        <f t="shared" si="5"/>
        <v>0</v>
      </c>
      <c r="G23" s="76">
        <v>0</v>
      </c>
      <c r="H23" s="76">
        <v>0</v>
      </c>
      <c r="I23" s="76"/>
      <c r="J23" s="83"/>
      <c r="K23" s="43"/>
      <c r="P23" s="44"/>
      <c r="Q23" s="44"/>
    </row>
    <row r="24" spans="1:17" ht="30">
      <c r="A24" s="70" t="s">
        <v>21</v>
      </c>
      <c r="B24" s="78">
        <v>7.199999999999996</v>
      </c>
      <c r="C24" s="76">
        <v>8.7</v>
      </c>
      <c r="D24" s="77">
        <f t="shared" si="3"/>
        <v>48611.111111111146</v>
      </c>
      <c r="E24" s="77">
        <f t="shared" si="4"/>
        <v>48559.38697318009</v>
      </c>
      <c r="F24" s="86">
        <f t="shared" si="5"/>
        <v>99.9987375889211</v>
      </c>
      <c r="G24" s="76">
        <v>350</v>
      </c>
      <c r="H24" s="76">
        <v>0</v>
      </c>
      <c r="I24" s="76">
        <v>2534.8</v>
      </c>
      <c r="J24" s="83"/>
      <c r="K24" s="43"/>
      <c r="P24" s="44"/>
      <c r="Q24" s="44"/>
    </row>
    <row r="25" spans="1:17" s="36" customFormat="1" ht="30">
      <c r="A25" s="70" t="s">
        <v>22</v>
      </c>
      <c r="B25" s="78">
        <v>4.490000000000002</v>
      </c>
      <c r="C25" s="76">
        <v>3.94</v>
      </c>
      <c r="D25" s="77">
        <f t="shared" si="3"/>
        <v>50066.815144766115</v>
      </c>
      <c r="E25" s="77">
        <f t="shared" si="4"/>
        <v>48561.75972927242</v>
      </c>
      <c r="F25" s="86">
        <f t="shared" si="5"/>
        <v>100.00362382469608</v>
      </c>
      <c r="G25" s="76">
        <v>224.79999999999995</v>
      </c>
      <c r="H25" s="76">
        <v>0</v>
      </c>
      <c r="I25" s="76">
        <v>1148</v>
      </c>
      <c r="J25" s="83">
        <v>0.5</v>
      </c>
      <c r="K25" s="43"/>
      <c r="P25" s="44"/>
      <c r="Q25" s="44"/>
    </row>
    <row r="26" spans="1:17" ht="30">
      <c r="A26" s="70" t="s">
        <v>23</v>
      </c>
      <c r="B26" s="78">
        <v>5.804000000000002</v>
      </c>
      <c r="C26" s="76">
        <v>6.534</v>
      </c>
      <c r="D26" s="77">
        <f t="shared" si="3"/>
        <v>45451.41281874571</v>
      </c>
      <c r="E26" s="77">
        <f t="shared" si="4"/>
        <v>48576.675849403124</v>
      </c>
      <c r="F26" s="86">
        <f t="shared" si="5"/>
        <v>100.03434071129145</v>
      </c>
      <c r="G26" s="76">
        <v>263.8000000000002</v>
      </c>
      <c r="H26" s="76">
        <v>7.199999999999999</v>
      </c>
      <c r="I26" s="76">
        <v>1904.4</v>
      </c>
      <c r="J26" s="83">
        <v>21.7</v>
      </c>
      <c r="K26" s="43"/>
      <c r="P26" s="44"/>
      <c r="Q26" s="44"/>
    </row>
    <row r="27" spans="1:17" ht="16.5">
      <c r="A27" s="70" t="s">
        <v>24</v>
      </c>
      <c r="B27" s="78">
        <v>8.200000000000003</v>
      </c>
      <c r="C27" s="76">
        <v>7.7</v>
      </c>
      <c r="D27" s="77">
        <f t="shared" si="3"/>
        <v>48658.53658536581</v>
      </c>
      <c r="E27" s="77">
        <f t="shared" si="4"/>
        <v>48575.75757575757</v>
      </c>
      <c r="F27" s="86">
        <f t="shared" si="5"/>
        <v>100.03244970296039</v>
      </c>
      <c r="G27" s="76">
        <v>398.9999999999998</v>
      </c>
      <c r="H27" s="76">
        <v>5</v>
      </c>
      <c r="I27" s="76">
        <v>2244.2</v>
      </c>
      <c r="J27" s="83">
        <v>24</v>
      </c>
      <c r="K27" s="43"/>
      <c r="P27" s="44"/>
      <c r="Q27" s="44"/>
    </row>
    <row r="28" spans="1:17" ht="30">
      <c r="A28" s="70" t="s">
        <v>70</v>
      </c>
      <c r="B28" s="85">
        <v>3.78</v>
      </c>
      <c r="C28" s="76">
        <v>4.2629</v>
      </c>
      <c r="D28" s="77">
        <f t="shared" si="3"/>
        <v>51322.75132275133</v>
      </c>
      <c r="E28" s="77">
        <f t="shared" si="4"/>
        <v>48562.402746174346</v>
      </c>
      <c r="F28" s="86">
        <f t="shared" si="5"/>
        <v>100.00494799459297</v>
      </c>
      <c r="G28" s="76">
        <v>194</v>
      </c>
      <c r="H28" s="76">
        <v>0</v>
      </c>
      <c r="I28" s="76">
        <v>1242.1</v>
      </c>
      <c r="J28" s="83"/>
      <c r="K28" s="43"/>
      <c r="P28" s="44"/>
      <c r="Q28" s="44"/>
    </row>
    <row r="29" spans="1:17" ht="16.5">
      <c r="A29" s="70" t="s">
        <v>26</v>
      </c>
      <c r="B29" s="85">
        <v>2.3500000000000014</v>
      </c>
      <c r="C29" s="76">
        <v>2.6</v>
      </c>
      <c r="D29" s="77">
        <f t="shared" si="3"/>
        <v>48544.680851063815</v>
      </c>
      <c r="E29" s="77">
        <f t="shared" si="4"/>
        <v>48557.6923076923</v>
      </c>
      <c r="F29" s="86">
        <f t="shared" si="5"/>
        <v>99.99524775060193</v>
      </c>
      <c r="G29" s="76">
        <v>114.08000000000004</v>
      </c>
      <c r="H29" s="76">
        <v>10.700000000000003</v>
      </c>
      <c r="I29" s="76">
        <v>757.5</v>
      </c>
      <c r="J29" s="83">
        <v>43.6</v>
      </c>
      <c r="K29" s="43"/>
      <c r="P29" s="44"/>
      <c r="Q29" s="44"/>
    </row>
    <row r="30" spans="1:17" ht="16.5">
      <c r="A30" s="70" t="s">
        <v>27</v>
      </c>
      <c r="B30" s="78">
        <v>4</v>
      </c>
      <c r="C30" s="76">
        <v>3.5</v>
      </c>
      <c r="D30" s="77">
        <f t="shared" si="3"/>
        <v>56297.499999999985</v>
      </c>
      <c r="E30" s="77">
        <f t="shared" si="4"/>
        <v>48585.23809523809</v>
      </c>
      <c r="F30" s="86">
        <f t="shared" si="5"/>
        <v>100.051973013258</v>
      </c>
      <c r="G30" s="76">
        <v>225.18999999999994</v>
      </c>
      <c r="H30" s="76">
        <v>25.9</v>
      </c>
      <c r="I30" s="76">
        <v>1020.29</v>
      </c>
      <c r="J30" s="83">
        <v>88.5</v>
      </c>
      <c r="K30" s="43"/>
      <c r="P30" s="44"/>
      <c r="Q30" s="44"/>
    </row>
    <row r="31" spans="1:17" ht="16.5">
      <c r="A31" s="71" t="s">
        <v>28</v>
      </c>
      <c r="B31" s="85">
        <v>3.799999999999997</v>
      </c>
      <c r="C31" s="76">
        <v>4.8</v>
      </c>
      <c r="D31" s="77">
        <f t="shared" si="3"/>
        <v>41605.263157894806</v>
      </c>
      <c r="E31" s="77">
        <f t="shared" si="4"/>
        <v>46472.222222222226</v>
      </c>
      <c r="F31" s="86">
        <f t="shared" si="5"/>
        <v>95.70062236866191</v>
      </c>
      <c r="G31" s="76">
        <v>158.10000000000014</v>
      </c>
      <c r="H31" s="76">
        <v>0</v>
      </c>
      <c r="I31" s="76">
        <v>1338.4</v>
      </c>
      <c r="J31" s="83"/>
      <c r="K31" s="43"/>
      <c r="P31" s="44"/>
      <c r="Q31" s="44"/>
    </row>
    <row r="32" spans="1:17" ht="16.5">
      <c r="A32" s="70" t="s">
        <v>29</v>
      </c>
      <c r="B32" s="78">
        <v>5</v>
      </c>
      <c r="C32" s="76">
        <v>5</v>
      </c>
      <c r="D32" s="77">
        <f t="shared" si="3"/>
        <v>58659.99999999999</v>
      </c>
      <c r="E32" s="77">
        <f t="shared" si="4"/>
        <v>48560</v>
      </c>
      <c r="F32" s="86">
        <f t="shared" si="5"/>
        <v>100</v>
      </c>
      <c r="G32" s="76">
        <v>293.29999999999995</v>
      </c>
      <c r="H32" s="76">
        <v>17.9</v>
      </c>
      <c r="I32" s="76">
        <v>1456.8</v>
      </c>
      <c r="J32" s="83">
        <v>34.4</v>
      </c>
      <c r="K32" s="43"/>
      <c r="P32" s="44"/>
      <c r="Q32" s="44"/>
    </row>
    <row r="33" spans="1:17" ht="30">
      <c r="A33" s="70" t="s">
        <v>30</v>
      </c>
      <c r="B33" s="85">
        <v>6.003999999999998</v>
      </c>
      <c r="C33" s="76">
        <v>5.834</v>
      </c>
      <c r="D33" s="77">
        <f t="shared" si="3"/>
        <v>52981.34576948705</v>
      </c>
      <c r="E33" s="77">
        <f t="shared" si="4"/>
        <v>48563.0213689864</v>
      </c>
      <c r="F33" s="86">
        <f t="shared" si="5"/>
        <v>100.00622192954367</v>
      </c>
      <c r="G33" s="76">
        <v>318.10000000000014</v>
      </c>
      <c r="H33" s="76">
        <v>0</v>
      </c>
      <c r="I33" s="76">
        <v>1699.9</v>
      </c>
      <c r="J33" s="83"/>
      <c r="K33" s="43"/>
      <c r="P33" s="44"/>
      <c r="Q33" s="44"/>
    </row>
    <row r="34" spans="1:17" ht="30">
      <c r="A34" s="70" t="s">
        <v>71</v>
      </c>
      <c r="B34" s="78">
        <v>2.299999999999999</v>
      </c>
      <c r="C34" s="76">
        <v>2.3</v>
      </c>
      <c r="D34" s="77">
        <f t="shared" si="3"/>
        <v>44217.39130434782</v>
      </c>
      <c r="E34" s="77">
        <f t="shared" si="4"/>
        <v>48543.47826086956</v>
      </c>
      <c r="F34" s="86">
        <f t="shared" si="5"/>
        <v>99.96597664923715</v>
      </c>
      <c r="G34" s="76">
        <v>101.69999999999993</v>
      </c>
      <c r="H34" s="76">
        <v>0</v>
      </c>
      <c r="I34" s="76">
        <v>669.9</v>
      </c>
      <c r="J34" s="83"/>
      <c r="K34" s="43"/>
      <c r="P34" s="44"/>
      <c r="Q34" s="44"/>
    </row>
    <row r="35" spans="1:17" ht="16.5">
      <c r="A35" s="70" t="s">
        <v>32</v>
      </c>
      <c r="B35" s="78">
        <v>9</v>
      </c>
      <c r="C35" s="76">
        <v>8</v>
      </c>
      <c r="D35" s="77">
        <f t="shared" si="3"/>
        <v>48455.55555555555</v>
      </c>
      <c r="E35" s="77">
        <f t="shared" si="4"/>
        <v>48572.916666666664</v>
      </c>
      <c r="F35" s="86">
        <f t="shared" si="5"/>
        <v>100.0265993959363</v>
      </c>
      <c r="G35" s="76">
        <v>436.0999999999999</v>
      </c>
      <c r="H35" s="76">
        <v>8</v>
      </c>
      <c r="I35" s="76">
        <v>2331.5</v>
      </c>
      <c r="J35" s="83">
        <v>37.4</v>
      </c>
      <c r="K35" s="43"/>
      <c r="P35" s="44"/>
      <c r="Q35" s="44"/>
    </row>
    <row r="36" spans="1:17" ht="30">
      <c r="A36" s="70" t="s">
        <v>72</v>
      </c>
      <c r="B36" s="78">
        <v>3.0799999999999983</v>
      </c>
      <c r="C36" s="76">
        <v>2.98</v>
      </c>
      <c r="D36" s="77">
        <f t="shared" si="3"/>
        <v>56915.58441558443</v>
      </c>
      <c r="E36" s="77">
        <f t="shared" si="4"/>
        <v>47399.328859060406</v>
      </c>
      <c r="F36" s="86">
        <f t="shared" si="5"/>
        <v>97.60982054995965</v>
      </c>
      <c r="G36" s="76">
        <v>175.29999999999995</v>
      </c>
      <c r="H36" s="76">
        <v>0</v>
      </c>
      <c r="I36" s="76">
        <v>847.5</v>
      </c>
      <c r="J36" s="83"/>
      <c r="K36" s="43"/>
      <c r="P36" s="44"/>
      <c r="Q36" s="44"/>
    </row>
    <row r="37" spans="1:17" ht="16.5">
      <c r="A37" s="70" t="s">
        <v>73</v>
      </c>
      <c r="B37" s="85">
        <v>10.310000000000002</v>
      </c>
      <c r="C37" s="76">
        <v>9.21</v>
      </c>
      <c r="D37" s="77">
        <f t="shared" si="3"/>
        <v>49825.41222114449</v>
      </c>
      <c r="E37" s="77">
        <f t="shared" si="4"/>
        <v>48574.01375316684</v>
      </c>
      <c r="F37" s="86">
        <f t="shared" si="5"/>
        <v>100.02885863502232</v>
      </c>
      <c r="G37" s="76">
        <v>513.6999999999998</v>
      </c>
      <c r="H37" s="76">
        <v>0</v>
      </c>
      <c r="I37" s="76">
        <v>2684.2</v>
      </c>
      <c r="J37" s="83"/>
      <c r="K37" s="43"/>
      <c r="P37" s="44"/>
      <c r="Q37" s="44"/>
    </row>
    <row r="38" spans="1:17" ht="30">
      <c r="A38" s="70" t="s">
        <v>74</v>
      </c>
      <c r="B38" s="78">
        <v>3.1660000000000004</v>
      </c>
      <c r="C38" s="76">
        <v>3.386</v>
      </c>
      <c r="D38" s="77">
        <f t="shared" si="3"/>
        <v>48389.13455464309</v>
      </c>
      <c r="E38" s="77">
        <f t="shared" si="4"/>
        <v>48557.78696593817</v>
      </c>
      <c r="F38" s="86">
        <f t="shared" si="5"/>
        <v>99.99544268109179</v>
      </c>
      <c r="G38" s="76">
        <v>153.20000000000005</v>
      </c>
      <c r="H38" s="76">
        <v>0</v>
      </c>
      <c r="I38" s="76">
        <v>986.5</v>
      </c>
      <c r="J38" s="83"/>
      <c r="K38" s="43"/>
      <c r="P38" s="44"/>
      <c r="Q38" s="44"/>
    </row>
    <row r="39" spans="1:17" ht="30">
      <c r="A39" s="70" t="s">
        <v>36</v>
      </c>
      <c r="B39" s="78">
        <v>4.400000000000002</v>
      </c>
      <c r="C39" s="76">
        <v>4.4</v>
      </c>
      <c r="D39" s="77">
        <f t="shared" si="3"/>
        <v>58727.27272727269</v>
      </c>
      <c r="E39" s="77">
        <f t="shared" si="4"/>
        <v>47386.36363636363</v>
      </c>
      <c r="F39" s="86">
        <f t="shared" si="5"/>
        <v>97.58312116219858</v>
      </c>
      <c r="G39" s="76">
        <v>258.4</v>
      </c>
      <c r="H39" s="76">
        <v>0</v>
      </c>
      <c r="I39" s="76">
        <v>1251</v>
      </c>
      <c r="J39" s="83"/>
      <c r="K39" s="43"/>
      <c r="P39" s="44"/>
      <c r="Q39" s="44"/>
    </row>
    <row r="40" spans="1:17" ht="16.5">
      <c r="A40" s="70" t="s">
        <v>75</v>
      </c>
      <c r="B40" s="78">
        <v>9.010000000000005</v>
      </c>
      <c r="C40" s="76">
        <v>8.51</v>
      </c>
      <c r="D40" s="77">
        <f t="shared" si="3"/>
        <v>48512.763596004406</v>
      </c>
      <c r="E40" s="77">
        <f t="shared" si="4"/>
        <v>48554.64159811985</v>
      </c>
      <c r="F40" s="86">
        <f t="shared" si="5"/>
        <v>99.98896539975257</v>
      </c>
      <c r="G40" s="76">
        <v>437.0999999999999</v>
      </c>
      <c r="H40" s="76">
        <v>0</v>
      </c>
      <c r="I40" s="76">
        <v>2479.2</v>
      </c>
      <c r="J40" s="83">
        <v>0.2</v>
      </c>
      <c r="K40" s="43"/>
      <c r="P40" s="44"/>
      <c r="Q40" s="44"/>
    </row>
    <row r="41" spans="1:17" ht="16.5">
      <c r="A41" s="70" t="s">
        <v>38</v>
      </c>
      <c r="B41" s="78">
        <v>22.60000000000001</v>
      </c>
      <c r="C41" s="76">
        <v>20.1</v>
      </c>
      <c r="D41" s="77">
        <f t="shared" si="3"/>
        <v>48560.01017699112</v>
      </c>
      <c r="E41" s="77">
        <f t="shared" si="4"/>
        <v>48560.00190713101</v>
      </c>
      <c r="F41" s="86">
        <f t="shared" si="5"/>
        <v>100.00000392737027</v>
      </c>
      <c r="G41" s="76">
        <v>1097.4562299999998</v>
      </c>
      <c r="H41" s="76">
        <v>30.233720000000005</v>
      </c>
      <c r="I41" s="76">
        <v>5856.33623</v>
      </c>
      <c r="J41" s="83">
        <v>67.18872</v>
      </c>
      <c r="K41" s="43"/>
      <c r="P41" s="44"/>
      <c r="Q41" s="44"/>
    </row>
    <row r="42" spans="1:17" ht="30">
      <c r="A42" s="72" t="s">
        <v>39</v>
      </c>
      <c r="B42" s="80">
        <v>3.799999999999997</v>
      </c>
      <c r="C42" s="81">
        <v>3.8</v>
      </c>
      <c r="D42" s="87">
        <f t="shared" si="3"/>
        <v>57263.15789473686</v>
      </c>
      <c r="E42" s="77">
        <f t="shared" si="4"/>
        <v>53008.77192982456</v>
      </c>
      <c r="F42" s="86">
        <f t="shared" si="5"/>
        <v>109.16139194774415</v>
      </c>
      <c r="G42" s="81">
        <v>217.5999999999999</v>
      </c>
      <c r="H42" s="81">
        <v>0</v>
      </c>
      <c r="I42" s="81">
        <v>1208.6</v>
      </c>
      <c r="J42" s="84"/>
      <c r="K42" s="43"/>
      <c r="P42" s="44"/>
      <c r="Q42" s="44"/>
    </row>
    <row r="43" spans="1:17" s="48" customFormat="1" ht="16.5">
      <c r="A43" s="73" t="s">
        <v>47</v>
      </c>
      <c r="B43" s="88">
        <f>SUM(B22:B42)</f>
        <v>134.79400000000004</v>
      </c>
      <c r="C43" s="88">
        <f>SUM(C22:C42)</f>
        <v>132.05690000000004</v>
      </c>
      <c r="D43" s="88">
        <f>_xlfn.IFERROR(G43/B43*1000,0)</f>
        <v>49945.29600724066</v>
      </c>
      <c r="E43" s="88">
        <f>_xlfn.IFERROR(I43/C43/$K$1*1000,0)</f>
        <v>48550.44331900364</v>
      </c>
      <c r="F43" s="89">
        <f>_xlfn.IFERROR(E43/$I$2*100,0)</f>
        <v>99.98031984967801</v>
      </c>
      <c r="G43" s="88">
        <f>SUM(G22:G42)</f>
        <v>6732.326229999999</v>
      </c>
      <c r="H43" s="88">
        <f>SUM(H22:H42)</f>
        <v>119.33372000000001</v>
      </c>
      <c r="I43" s="88">
        <f>SUM(I22:I42)</f>
        <v>38468.52623</v>
      </c>
      <c r="J43" s="88">
        <f>SUM(J22:J42)</f>
        <v>393.88872</v>
      </c>
      <c r="K43" s="47"/>
      <c r="P43" s="49"/>
      <c r="Q43" s="49"/>
    </row>
    <row r="44" spans="1:17" s="48" customFormat="1" ht="16.5">
      <c r="A44" s="73" t="s">
        <v>48</v>
      </c>
      <c r="B44" s="88">
        <f>B21+B43</f>
        <v>597.365</v>
      </c>
      <c r="C44" s="88">
        <f>C21+C43</f>
        <v>590.1779000000001</v>
      </c>
      <c r="D44" s="88">
        <f>_xlfn.IFERROR(G44/B44*1000,0)</f>
        <v>49389.27829718849</v>
      </c>
      <c r="E44" s="88">
        <f>_xlfn.IFERROR(I44/C44/$K$1*1000,0)</f>
        <v>48992.65013425048</v>
      </c>
      <c r="F44" s="89">
        <f>_xlfn.IFERROR(E44/$I$2*100,0)</f>
        <v>100.89095991402488</v>
      </c>
      <c r="G44" s="88">
        <f>G21+G43</f>
        <v>29503.42623</v>
      </c>
      <c r="H44" s="88">
        <f>H21+H43</f>
        <v>285.93372</v>
      </c>
      <c r="I44" s="88">
        <f>I21+I43</f>
        <v>173486.27623000002</v>
      </c>
      <c r="J44" s="88">
        <f>J21+J43</f>
        <v>805.1887199999999</v>
      </c>
      <c r="K44" s="47"/>
      <c r="P44" s="49"/>
      <c r="Q44" s="49"/>
    </row>
    <row r="45" spans="2:9" ht="16.5">
      <c r="B45" s="54"/>
      <c r="D45" s="54"/>
      <c r="E45" s="54"/>
      <c r="G45" s="54"/>
      <c r="H45" s="54"/>
      <c r="I45" s="54"/>
    </row>
    <row r="48" spans="2:3" ht="16.5">
      <c r="B48" s="51"/>
      <c r="C48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38">
      <selection activeCell="B46" sqref="B46:C47"/>
    </sheetView>
  </sheetViews>
  <sheetFormatPr defaultColWidth="9.140625" defaultRowHeight="15"/>
  <cols>
    <col min="1" max="1" width="30.140625" style="50" customWidth="1"/>
    <col min="2" max="2" width="16.57421875" style="51" customWidth="1"/>
    <col min="3" max="3" width="16.7109375" style="51" customWidth="1"/>
    <col min="4" max="4" width="18.00390625" style="36" customWidth="1"/>
    <col min="5" max="5" width="13.57421875" style="51" customWidth="1"/>
    <col min="6" max="6" width="16.00390625" style="52" customWidth="1"/>
    <col min="7" max="7" width="14.00390625" style="51" customWidth="1"/>
    <col min="8" max="8" width="11.8515625" style="51" customWidth="1"/>
    <col min="9" max="9" width="16.140625" style="51" customWidth="1"/>
    <col min="10" max="11" width="11.85156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37" t="s">
        <v>59</v>
      </c>
      <c r="K1" s="37">
        <f>VLOOKUP(month,месяцы!$A$1:$B$12,2,FALSE)</f>
        <v>6</v>
      </c>
    </row>
    <row r="2" spans="1:11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(июнь)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  <c r="K3" s="35"/>
    </row>
    <row r="4" spans="1:17" ht="16.5">
      <c r="A4" s="65" t="s">
        <v>2</v>
      </c>
      <c r="B4" s="75">
        <v>59.799999999999955</v>
      </c>
      <c r="C4" s="76">
        <v>59.3</v>
      </c>
      <c r="D4" s="77">
        <f>_xlfn.IFERROR(G4/B4*1000,0)</f>
        <v>56583.612040133834</v>
      </c>
      <c r="E4" s="77">
        <f>_xlfn.IFERROR(I4/C4/$K$1*1000,0)</f>
        <v>48642.4957841484</v>
      </c>
      <c r="F4" s="86">
        <f>_xlfn.IFERROR(E4/$I$2*100,0)</f>
        <v>100.169884234243</v>
      </c>
      <c r="G4" s="76">
        <v>3383.7000000000007</v>
      </c>
      <c r="H4" s="76">
        <v>0</v>
      </c>
      <c r="I4" s="78">
        <v>17307</v>
      </c>
      <c r="J4" s="83"/>
      <c r="K4" s="43"/>
      <c r="P4" s="44"/>
      <c r="Q4" s="44"/>
    </row>
    <row r="5" spans="1:17" ht="16.5">
      <c r="A5" s="65" t="s">
        <v>3</v>
      </c>
      <c r="B5" s="75">
        <v>21.49000000000001</v>
      </c>
      <c r="C5" s="76">
        <v>22.04</v>
      </c>
      <c r="D5" s="77">
        <f aca="true" t="shared" si="0" ref="D5:D20">_xlfn.IFERROR(G5/B5*1000,0)</f>
        <v>48557.468590041855</v>
      </c>
      <c r="E5" s="77">
        <f aca="true" t="shared" si="1" ref="E5:E20">_xlfn.IFERROR(I5/C5/$K$1*1000,0)</f>
        <v>48557.92498487599</v>
      </c>
      <c r="F5" s="86">
        <f aca="true" t="shared" si="2" ref="F5:F20">_xlfn.IFERROR(E5/$I$2*100,0)</f>
        <v>99.99572690460458</v>
      </c>
      <c r="G5" s="76">
        <v>1043.5</v>
      </c>
      <c r="H5" s="76">
        <v>0</v>
      </c>
      <c r="I5" s="78">
        <v>6421.3</v>
      </c>
      <c r="J5" s="83">
        <v>5.7</v>
      </c>
      <c r="K5" s="43"/>
      <c r="P5" s="44"/>
      <c r="Q5" s="44"/>
    </row>
    <row r="6" spans="1:17" ht="16.5">
      <c r="A6" s="65" t="s">
        <v>4</v>
      </c>
      <c r="B6" s="75">
        <v>53.156000000000006</v>
      </c>
      <c r="C6" s="76">
        <v>53.156</v>
      </c>
      <c r="D6" s="77">
        <f t="shared" si="0"/>
        <v>50592.59537963727</v>
      </c>
      <c r="E6" s="77">
        <f t="shared" si="1"/>
        <v>48600.032608423</v>
      </c>
      <c r="F6" s="86">
        <f t="shared" si="2"/>
        <v>100.08243947368823</v>
      </c>
      <c r="G6" s="76">
        <v>2689.2999999999993</v>
      </c>
      <c r="H6" s="76">
        <v>0</v>
      </c>
      <c r="I6" s="78">
        <v>15500.3</v>
      </c>
      <c r="J6" s="83"/>
      <c r="K6" s="43"/>
      <c r="P6" s="44"/>
      <c r="Q6" s="44"/>
    </row>
    <row r="7" spans="1:17" ht="16.5">
      <c r="A7" s="65" t="s">
        <v>6</v>
      </c>
      <c r="B7" s="75">
        <v>54.799999999999955</v>
      </c>
      <c r="C7" s="76">
        <v>50.8</v>
      </c>
      <c r="D7" s="77">
        <f t="shared" si="0"/>
        <v>55352.18978102196</v>
      </c>
      <c r="E7" s="77">
        <f t="shared" si="1"/>
        <v>50274.6062992126</v>
      </c>
      <c r="F7" s="86">
        <f t="shared" si="2"/>
        <v>103.53090259310669</v>
      </c>
      <c r="G7" s="76">
        <v>3033.300000000001</v>
      </c>
      <c r="H7" s="76">
        <v>0</v>
      </c>
      <c r="I7" s="78">
        <v>15323.7</v>
      </c>
      <c r="J7" s="83"/>
      <c r="K7" s="43"/>
      <c r="P7" s="44"/>
      <c r="Q7" s="44"/>
    </row>
    <row r="8" spans="1:17" ht="16.5">
      <c r="A8" s="65" t="s">
        <v>7</v>
      </c>
      <c r="B8" s="78">
        <v>13.795999999999992</v>
      </c>
      <c r="C8" s="76">
        <v>12.966</v>
      </c>
      <c r="D8" s="77">
        <f t="shared" si="0"/>
        <v>48572.04986952742</v>
      </c>
      <c r="E8" s="77">
        <f t="shared" si="1"/>
        <v>48571.90601059181</v>
      </c>
      <c r="F8" s="86">
        <f t="shared" si="2"/>
        <v>100.02451814372284</v>
      </c>
      <c r="G8" s="76">
        <v>670.0999999999999</v>
      </c>
      <c r="H8" s="76">
        <v>33.80000000000001</v>
      </c>
      <c r="I8" s="78">
        <v>3778.7</v>
      </c>
      <c r="J8" s="83">
        <v>299.3</v>
      </c>
      <c r="K8" s="43"/>
      <c r="P8" s="44"/>
      <c r="Q8" s="44"/>
    </row>
    <row r="9" spans="1:17" s="45" customFormat="1" ht="16.5">
      <c r="A9" s="65" t="s">
        <v>8</v>
      </c>
      <c r="B9" s="78">
        <v>90.5</v>
      </c>
      <c r="C9" s="76">
        <v>88</v>
      </c>
      <c r="D9" s="77">
        <f t="shared" si="0"/>
        <v>48592.265193370156</v>
      </c>
      <c r="E9" s="77">
        <f t="shared" si="1"/>
        <v>48565.530303030304</v>
      </c>
      <c r="F9" s="86">
        <f t="shared" si="2"/>
        <v>100.0113885976736</v>
      </c>
      <c r="G9" s="76">
        <v>4397.5999999999985</v>
      </c>
      <c r="H9" s="76">
        <v>0</v>
      </c>
      <c r="I9" s="78">
        <v>25642.6</v>
      </c>
      <c r="J9" s="83"/>
      <c r="K9" s="43"/>
      <c r="P9" s="44"/>
      <c r="Q9" s="44"/>
    </row>
    <row r="10" spans="1:17" ht="16.5">
      <c r="A10" s="65" t="s">
        <v>9</v>
      </c>
      <c r="B10" s="78">
        <v>8.097999999999999</v>
      </c>
      <c r="C10" s="76">
        <v>7.683</v>
      </c>
      <c r="D10" s="77">
        <f t="shared" si="0"/>
        <v>51078.043961471965</v>
      </c>
      <c r="E10" s="77">
        <f t="shared" si="1"/>
        <v>48707.75304785457</v>
      </c>
      <c r="F10" s="86">
        <f t="shared" si="2"/>
        <v>100.30426904418157</v>
      </c>
      <c r="G10" s="76">
        <v>413.6299999999999</v>
      </c>
      <c r="H10" s="76">
        <v>4.899999999999999</v>
      </c>
      <c r="I10" s="78">
        <v>2245.33</v>
      </c>
      <c r="J10" s="83">
        <v>60.4</v>
      </c>
      <c r="K10" s="43"/>
      <c r="P10" s="44"/>
      <c r="Q10" s="44"/>
    </row>
    <row r="11" spans="1:17" ht="16.5">
      <c r="A11" s="65" t="s">
        <v>10</v>
      </c>
      <c r="B11" s="78">
        <v>8.699999999999996</v>
      </c>
      <c r="C11" s="76">
        <v>9.1</v>
      </c>
      <c r="D11" s="77">
        <f t="shared" si="0"/>
        <v>47655.172413793116</v>
      </c>
      <c r="E11" s="77">
        <f t="shared" si="1"/>
        <v>48708.79120879121</v>
      </c>
      <c r="F11" s="86">
        <f t="shared" si="2"/>
        <v>100.30640693737894</v>
      </c>
      <c r="G11" s="76">
        <v>414.5999999999999</v>
      </c>
      <c r="H11" s="76">
        <v>0</v>
      </c>
      <c r="I11" s="78">
        <v>2659.5</v>
      </c>
      <c r="J11" s="83"/>
      <c r="K11" s="43"/>
      <c r="P11" s="44"/>
      <c r="Q11" s="44"/>
    </row>
    <row r="12" spans="1:17" s="45" customFormat="1" ht="16.5">
      <c r="A12" s="66" t="s">
        <v>11</v>
      </c>
      <c r="B12" s="79">
        <v>15.049999999999997</v>
      </c>
      <c r="C12" s="76">
        <v>15.5</v>
      </c>
      <c r="D12" s="77">
        <f t="shared" si="0"/>
        <v>49827.242524916925</v>
      </c>
      <c r="E12" s="77">
        <f t="shared" si="1"/>
        <v>48713.978494623654</v>
      </c>
      <c r="F12" s="86">
        <f t="shared" si="2"/>
        <v>100.31708915696798</v>
      </c>
      <c r="G12" s="76">
        <v>749.8999999999996</v>
      </c>
      <c r="H12" s="76">
        <v>0</v>
      </c>
      <c r="I12" s="78">
        <v>4530.4</v>
      </c>
      <c r="J12" s="83"/>
      <c r="K12" s="43"/>
      <c r="P12" s="44"/>
      <c r="Q12" s="44"/>
    </row>
    <row r="13" spans="1:17" s="46" customFormat="1" ht="16.5">
      <c r="A13" s="65" t="s">
        <v>12</v>
      </c>
      <c r="B13" s="78">
        <v>53</v>
      </c>
      <c r="C13" s="76">
        <v>53.5</v>
      </c>
      <c r="D13" s="77">
        <f t="shared" si="0"/>
        <v>50884.90566037735</v>
      </c>
      <c r="E13" s="77">
        <f t="shared" si="1"/>
        <v>48559.50155763239</v>
      </c>
      <c r="F13" s="86">
        <f t="shared" si="2"/>
        <v>99.99897355360872</v>
      </c>
      <c r="G13" s="76">
        <v>2696.8999999999996</v>
      </c>
      <c r="H13" s="76">
        <v>61.900000000000006</v>
      </c>
      <c r="I13" s="78">
        <v>15587.6</v>
      </c>
      <c r="J13" s="83">
        <v>119.2</v>
      </c>
      <c r="K13" s="43"/>
      <c r="L13" s="45"/>
      <c r="P13" s="44"/>
      <c r="Q13" s="44"/>
    </row>
    <row r="14" spans="1:17" s="45" customFormat="1" ht="30">
      <c r="A14" s="66" t="s">
        <v>13</v>
      </c>
      <c r="B14" s="79">
        <v>108.43200000000002</v>
      </c>
      <c r="C14" s="76">
        <v>107.722</v>
      </c>
      <c r="D14" s="77">
        <f>_xlfn.IFERROR(G14/B14*1000,0)</f>
        <v>49119.26368599673</v>
      </c>
      <c r="E14" s="77">
        <f t="shared" si="1"/>
        <v>48603.19464300081</v>
      </c>
      <c r="F14" s="86">
        <f t="shared" si="2"/>
        <v>100.08895107701979</v>
      </c>
      <c r="G14" s="76">
        <v>5326.0999999999985</v>
      </c>
      <c r="H14" s="76">
        <v>0</v>
      </c>
      <c r="I14" s="78">
        <v>31413.8</v>
      </c>
      <c r="J14" s="83"/>
      <c r="K14" s="43"/>
      <c r="P14" s="44"/>
      <c r="Q14" s="44"/>
    </row>
    <row r="15" spans="1:17" s="45" customFormat="1" ht="16.5">
      <c r="A15" s="65" t="s">
        <v>14</v>
      </c>
      <c r="B15" s="78">
        <v>59.39999999999998</v>
      </c>
      <c r="C15" s="76">
        <v>58.9</v>
      </c>
      <c r="D15" s="77">
        <f t="shared" si="0"/>
        <v>60572.3905723906</v>
      </c>
      <c r="E15" s="77">
        <f t="shared" si="1"/>
        <v>48559.70571590266</v>
      </c>
      <c r="F15" s="86">
        <f t="shared" si="2"/>
        <v>99.99939397838274</v>
      </c>
      <c r="G15" s="76">
        <v>3598</v>
      </c>
      <c r="H15" s="76">
        <v>0</v>
      </c>
      <c r="I15" s="78">
        <v>17161</v>
      </c>
      <c r="J15" s="83"/>
      <c r="K15" s="43"/>
      <c r="P15" s="44"/>
      <c r="Q15" s="44"/>
    </row>
    <row r="16" spans="1:17" s="45" customFormat="1" ht="16.5">
      <c r="A16" s="67" t="s">
        <v>66</v>
      </c>
      <c r="B16" s="78">
        <v>82.29999999999995</v>
      </c>
      <c r="C16" s="76">
        <v>82.3</v>
      </c>
      <c r="D16" s="77">
        <f t="shared" si="0"/>
        <v>48560.14580801947</v>
      </c>
      <c r="E16" s="77">
        <f t="shared" si="1"/>
        <v>48560.14580801945</v>
      </c>
      <c r="F16" s="86">
        <f t="shared" si="2"/>
        <v>100.00030026363149</v>
      </c>
      <c r="G16" s="76">
        <v>3996.5</v>
      </c>
      <c r="H16" s="76">
        <v>0</v>
      </c>
      <c r="I16" s="78">
        <v>23979</v>
      </c>
      <c r="J16" s="83"/>
      <c r="K16" s="43"/>
      <c r="P16" s="44"/>
      <c r="Q16" s="44"/>
    </row>
    <row r="17" spans="1:17" s="45" customFormat="1" ht="30">
      <c r="A17" s="65" t="s">
        <v>67</v>
      </c>
      <c r="B17" s="78">
        <v>32</v>
      </c>
      <c r="C17" s="76">
        <v>32</v>
      </c>
      <c r="D17" s="77">
        <f t="shared" si="0"/>
        <v>48719.375000000015</v>
      </c>
      <c r="E17" s="77">
        <f t="shared" si="1"/>
        <v>48560</v>
      </c>
      <c r="F17" s="86">
        <f t="shared" si="2"/>
        <v>100</v>
      </c>
      <c r="G17" s="76">
        <v>1559.0200000000004</v>
      </c>
      <c r="H17" s="76">
        <v>0</v>
      </c>
      <c r="I17" s="78">
        <v>9323.52</v>
      </c>
      <c r="J17" s="83"/>
      <c r="K17" s="43"/>
      <c r="P17" s="44"/>
      <c r="Q17" s="44"/>
    </row>
    <row r="18" spans="1:17" ht="16.5">
      <c r="A18" s="65" t="s">
        <v>16</v>
      </c>
      <c r="B18" s="78">
        <v>88.5</v>
      </c>
      <c r="C18" s="76">
        <v>88</v>
      </c>
      <c r="D18" s="77">
        <f t="shared" si="0"/>
        <v>48560.45197740116</v>
      </c>
      <c r="E18" s="77">
        <f t="shared" si="1"/>
        <v>48560.03787878788</v>
      </c>
      <c r="F18" s="86">
        <f t="shared" si="2"/>
        <v>100.00007800409365</v>
      </c>
      <c r="G18" s="76">
        <v>4297.600000000002</v>
      </c>
      <c r="H18" s="76">
        <v>0</v>
      </c>
      <c r="I18" s="78">
        <v>25639.7</v>
      </c>
      <c r="J18" s="83"/>
      <c r="K18" s="43"/>
      <c r="P18" s="44"/>
      <c r="Q18" s="44"/>
    </row>
    <row r="19" spans="1:17" ht="16.5">
      <c r="A19" s="65" t="s">
        <v>17</v>
      </c>
      <c r="B19" s="78">
        <v>13.800000000000011</v>
      </c>
      <c r="C19" s="76">
        <v>14.3</v>
      </c>
      <c r="D19" s="77">
        <f t="shared" si="0"/>
        <v>48565.21739130429</v>
      </c>
      <c r="E19" s="77">
        <f t="shared" si="1"/>
        <v>48560.606060606064</v>
      </c>
      <c r="F19" s="86">
        <f t="shared" si="2"/>
        <v>100.00124806549849</v>
      </c>
      <c r="G19" s="76">
        <v>670.1999999999998</v>
      </c>
      <c r="H19" s="76">
        <v>0</v>
      </c>
      <c r="I19" s="78">
        <v>4166.5</v>
      </c>
      <c r="J19" s="83"/>
      <c r="K19" s="43"/>
      <c r="P19" s="44"/>
      <c r="Q19" s="44"/>
    </row>
    <row r="20" spans="1:17" ht="16.5">
      <c r="A20" s="68" t="s">
        <v>68</v>
      </c>
      <c r="B20" s="80">
        <v>0.18999999999999995</v>
      </c>
      <c r="C20" s="81">
        <v>0.24</v>
      </c>
      <c r="D20" s="87">
        <f t="shared" si="0"/>
        <v>100000.00000000003</v>
      </c>
      <c r="E20" s="77">
        <f t="shared" si="1"/>
        <v>55069.44444444445</v>
      </c>
      <c r="F20" s="86">
        <f t="shared" si="2"/>
        <v>113.4049514918543</v>
      </c>
      <c r="G20" s="81">
        <v>19</v>
      </c>
      <c r="H20" s="81">
        <v>10.1</v>
      </c>
      <c r="I20" s="80">
        <v>79.3</v>
      </c>
      <c r="J20" s="84">
        <v>10.1</v>
      </c>
      <c r="K20" s="43"/>
      <c r="P20" s="44"/>
      <c r="Q20" s="44"/>
    </row>
    <row r="21" spans="1:17" s="57" customFormat="1" ht="16.5">
      <c r="A21" s="69" t="s">
        <v>46</v>
      </c>
      <c r="B21" s="88">
        <f>SUM(B4:B20)</f>
        <v>763.012</v>
      </c>
      <c r="C21" s="88">
        <f>SUM(C4:C20)</f>
        <v>755.507</v>
      </c>
      <c r="D21" s="88">
        <f>_xlfn.IFERROR(G21/B21*1000,0)</f>
        <v>51059.41977321458</v>
      </c>
      <c r="E21" s="88">
        <f>_xlfn.IFERROR(I21/C21/$K$1*1000,0)</f>
        <v>48700.02307501232</v>
      </c>
      <c r="F21" s="89">
        <f>_xlfn.IFERROR(E21/$I$2*100,0)</f>
        <v>100.28835064870742</v>
      </c>
      <c r="G21" s="88">
        <f>SUM(G4:G20)</f>
        <v>38958.95</v>
      </c>
      <c r="H21" s="88">
        <f>SUM(H4:H20)</f>
        <v>110.70000000000002</v>
      </c>
      <c r="I21" s="88">
        <f>SUM(I4:I20)</f>
        <v>220759.25</v>
      </c>
      <c r="J21" s="88">
        <f>SUM(J4:J20)</f>
        <v>494.7</v>
      </c>
      <c r="K21" s="90"/>
      <c r="O21" s="56"/>
      <c r="P21" s="56"/>
      <c r="Q21" s="56"/>
    </row>
    <row r="22" spans="1:17" ht="30">
      <c r="A22" s="70" t="s">
        <v>19</v>
      </c>
      <c r="B22" s="78">
        <v>0</v>
      </c>
      <c r="C22" s="76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6">
        <f aca="true" t="shared" si="5" ref="F22:F42">_xlfn.IFERROR(E22/$I$2*100,0)</f>
        <v>0</v>
      </c>
      <c r="G22" s="76">
        <v>0</v>
      </c>
      <c r="H22" s="76">
        <v>0</v>
      </c>
      <c r="I22" s="76"/>
      <c r="J22" s="83"/>
      <c r="K22" s="43"/>
      <c r="P22" s="44"/>
      <c r="Q22" s="44"/>
    </row>
    <row r="23" spans="1:17" ht="30">
      <c r="A23" s="70" t="s">
        <v>69</v>
      </c>
      <c r="B23" s="78">
        <v>0</v>
      </c>
      <c r="C23" s="76"/>
      <c r="D23" s="77">
        <f t="shared" si="3"/>
        <v>0</v>
      </c>
      <c r="E23" s="77">
        <f t="shared" si="4"/>
        <v>0</v>
      </c>
      <c r="F23" s="86">
        <f t="shared" si="5"/>
        <v>0</v>
      </c>
      <c r="G23" s="76">
        <v>0</v>
      </c>
      <c r="H23" s="76">
        <v>0</v>
      </c>
      <c r="I23" s="76"/>
      <c r="J23" s="83"/>
      <c r="K23" s="43"/>
      <c r="P23" s="44"/>
      <c r="Q23" s="44"/>
    </row>
    <row r="24" spans="1:17" ht="30">
      <c r="A24" s="70" t="s">
        <v>21</v>
      </c>
      <c r="B24" s="78">
        <v>0</v>
      </c>
      <c r="C24" s="76"/>
      <c r="D24" s="77">
        <f t="shared" si="3"/>
        <v>0</v>
      </c>
      <c r="E24" s="77">
        <f t="shared" si="4"/>
        <v>0</v>
      </c>
      <c r="F24" s="86">
        <f t="shared" si="5"/>
        <v>0</v>
      </c>
      <c r="G24" s="76">
        <v>0</v>
      </c>
      <c r="H24" s="76">
        <v>0</v>
      </c>
      <c r="I24" s="76"/>
      <c r="J24" s="83"/>
      <c r="K24" s="43"/>
      <c r="P24" s="44"/>
      <c r="Q24" s="44"/>
    </row>
    <row r="25" spans="1:17" ht="30">
      <c r="A25" s="70" t="s">
        <v>22</v>
      </c>
      <c r="B25" s="78">
        <v>0.23053999999999997</v>
      </c>
      <c r="C25" s="76">
        <v>0.20509</v>
      </c>
      <c r="D25" s="77">
        <f t="shared" si="3"/>
        <v>52726.03452763078</v>
      </c>
      <c r="E25" s="77">
        <f t="shared" si="4"/>
        <v>48560.35561623352</v>
      </c>
      <c r="F25" s="86">
        <f t="shared" si="5"/>
        <v>100.0007323233804</v>
      </c>
      <c r="G25" s="76">
        <v>12.155459999999998</v>
      </c>
      <c r="H25" s="76">
        <v>0</v>
      </c>
      <c r="I25" s="76">
        <v>59.75546</v>
      </c>
      <c r="J25" s="83"/>
      <c r="K25" s="43"/>
      <c r="P25" s="44"/>
      <c r="Q25" s="44"/>
    </row>
    <row r="26" spans="1:17" ht="30">
      <c r="A26" s="70" t="s">
        <v>23</v>
      </c>
      <c r="B26" s="78">
        <v>0</v>
      </c>
      <c r="C26" s="76"/>
      <c r="D26" s="77">
        <f t="shared" si="3"/>
        <v>0</v>
      </c>
      <c r="E26" s="77">
        <f t="shared" si="4"/>
        <v>0</v>
      </c>
      <c r="F26" s="86">
        <f t="shared" si="5"/>
        <v>0</v>
      </c>
      <c r="G26" s="76">
        <v>0</v>
      </c>
      <c r="H26" s="76">
        <v>0</v>
      </c>
      <c r="I26" s="76"/>
      <c r="J26" s="83"/>
      <c r="K26" s="43"/>
      <c r="P26" s="44"/>
      <c r="Q26" s="44"/>
    </row>
    <row r="27" spans="1:17" ht="16.5">
      <c r="A27" s="70" t="s">
        <v>24</v>
      </c>
      <c r="B27" s="78">
        <v>0</v>
      </c>
      <c r="C27" s="76"/>
      <c r="D27" s="77">
        <f t="shared" si="3"/>
        <v>0</v>
      </c>
      <c r="E27" s="77">
        <f t="shared" si="4"/>
        <v>0</v>
      </c>
      <c r="F27" s="86">
        <f t="shared" si="5"/>
        <v>0</v>
      </c>
      <c r="G27" s="76">
        <v>0</v>
      </c>
      <c r="H27" s="76">
        <v>0</v>
      </c>
      <c r="I27" s="76"/>
      <c r="J27" s="83"/>
      <c r="K27" s="43"/>
      <c r="P27" s="44"/>
      <c r="Q27" s="44"/>
    </row>
    <row r="28" spans="1:17" ht="30">
      <c r="A28" s="70" t="s">
        <v>70</v>
      </c>
      <c r="B28" s="85">
        <v>0</v>
      </c>
      <c r="C28" s="76"/>
      <c r="D28" s="77">
        <f t="shared" si="3"/>
        <v>0</v>
      </c>
      <c r="E28" s="77">
        <f t="shared" si="4"/>
        <v>0</v>
      </c>
      <c r="F28" s="86">
        <f t="shared" si="5"/>
        <v>0</v>
      </c>
      <c r="G28" s="76">
        <v>0</v>
      </c>
      <c r="H28" s="76">
        <v>0</v>
      </c>
      <c r="I28" s="76"/>
      <c r="J28" s="83"/>
      <c r="K28" s="43"/>
      <c r="P28" s="44"/>
      <c r="Q28" s="44"/>
    </row>
    <row r="29" spans="1:17" ht="16.5">
      <c r="A29" s="70" t="s">
        <v>26</v>
      </c>
      <c r="B29" s="85">
        <v>0</v>
      </c>
      <c r="C29" s="76">
        <v>0</v>
      </c>
      <c r="D29" s="77">
        <f t="shared" si="3"/>
        <v>0</v>
      </c>
      <c r="E29" s="77">
        <f t="shared" si="4"/>
        <v>0</v>
      </c>
      <c r="F29" s="86">
        <f t="shared" si="5"/>
        <v>0</v>
      </c>
      <c r="G29" s="76">
        <v>0</v>
      </c>
      <c r="H29" s="76">
        <v>0</v>
      </c>
      <c r="I29" s="76">
        <v>0</v>
      </c>
      <c r="J29" s="83">
        <v>0</v>
      </c>
      <c r="K29" s="43"/>
      <c r="P29" s="44"/>
      <c r="Q29" s="44"/>
    </row>
    <row r="30" spans="1:17" ht="16.5">
      <c r="A30" s="70" t="s">
        <v>27</v>
      </c>
      <c r="B30" s="78">
        <v>0</v>
      </c>
      <c r="C30" s="76"/>
      <c r="D30" s="77">
        <f t="shared" si="3"/>
        <v>0</v>
      </c>
      <c r="E30" s="77">
        <f t="shared" si="4"/>
        <v>0</v>
      </c>
      <c r="F30" s="86">
        <f t="shared" si="5"/>
        <v>0</v>
      </c>
      <c r="G30" s="76">
        <v>0</v>
      </c>
      <c r="H30" s="76">
        <v>0</v>
      </c>
      <c r="I30" s="76"/>
      <c r="J30" s="83"/>
      <c r="K30" s="43"/>
      <c r="P30" s="44"/>
      <c r="Q30" s="44"/>
    </row>
    <row r="31" spans="1:17" ht="16.5">
      <c r="A31" s="71" t="s">
        <v>28</v>
      </c>
      <c r="B31" s="85">
        <v>0</v>
      </c>
      <c r="C31" s="76"/>
      <c r="D31" s="77">
        <f t="shared" si="3"/>
        <v>0</v>
      </c>
      <c r="E31" s="77">
        <f t="shared" si="4"/>
        <v>0</v>
      </c>
      <c r="F31" s="86">
        <f t="shared" si="5"/>
        <v>0</v>
      </c>
      <c r="G31" s="76">
        <v>0</v>
      </c>
      <c r="H31" s="76">
        <v>0</v>
      </c>
      <c r="I31" s="76"/>
      <c r="J31" s="83"/>
      <c r="K31" s="43"/>
      <c r="P31" s="44"/>
      <c r="Q31" s="44"/>
    </row>
    <row r="32" spans="1:17" ht="16.5">
      <c r="A32" s="70" t="s">
        <v>29</v>
      </c>
      <c r="B32" s="78">
        <v>0</v>
      </c>
      <c r="C32" s="76"/>
      <c r="D32" s="77">
        <f t="shared" si="3"/>
        <v>0</v>
      </c>
      <c r="E32" s="77">
        <f t="shared" si="4"/>
        <v>0</v>
      </c>
      <c r="F32" s="86">
        <f t="shared" si="5"/>
        <v>0</v>
      </c>
      <c r="G32" s="76">
        <v>0</v>
      </c>
      <c r="H32" s="76">
        <v>0</v>
      </c>
      <c r="I32" s="76"/>
      <c r="J32" s="83"/>
      <c r="K32" s="43"/>
      <c r="P32" s="44"/>
      <c r="Q32" s="44"/>
    </row>
    <row r="33" spans="1:17" ht="30">
      <c r="A33" s="70" t="s">
        <v>30</v>
      </c>
      <c r="B33" s="85">
        <v>0</v>
      </c>
      <c r="C33" s="76"/>
      <c r="D33" s="77">
        <f t="shared" si="3"/>
        <v>0</v>
      </c>
      <c r="E33" s="77">
        <f t="shared" si="4"/>
        <v>0</v>
      </c>
      <c r="F33" s="86">
        <f t="shared" si="5"/>
        <v>0</v>
      </c>
      <c r="G33" s="76">
        <v>0</v>
      </c>
      <c r="H33" s="76">
        <v>0</v>
      </c>
      <c r="I33" s="76"/>
      <c r="J33" s="83"/>
      <c r="K33" s="43"/>
      <c r="P33" s="44"/>
      <c r="Q33" s="44"/>
    </row>
    <row r="34" spans="1:17" ht="30">
      <c r="A34" s="70" t="s">
        <v>71</v>
      </c>
      <c r="B34" s="78">
        <v>0</v>
      </c>
      <c r="C34" s="76"/>
      <c r="D34" s="77">
        <f t="shared" si="3"/>
        <v>0</v>
      </c>
      <c r="E34" s="77">
        <f t="shared" si="4"/>
        <v>0</v>
      </c>
      <c r="F34" s="86">
        <f t="shared" si="5"/>
        <v>0</v>
      </c>
      <c r="G34" s="76">
        <v>0</v>
      </c>
      <c r="H34" s="76">
        <v>0</v>
      </c>
      <c r="I34" s="76"/>
      <c r="J34" s="83"/>
      <c r="K34" s="43"/>
      <c r="P34" s="44"/>
      <c r="Q34" s="44"/>
    </row>
    <row r="35" spans="1:17" ht="16.5">
      <c r="A35" s="70" t="s">
        <v>32</v>
      </c>
      <c r="B35" s="78">
        <v>0</v>
      </c>
      <c r="C35" s="76"/>
      <c r="D35" s="77">
        <f t="shared" si="3"/>
        <v>0</v>
      </c>
      <c r="E35" s="77">
        <f t="shared" si="4"/>
        <v>0</v>
      </c>
      <c r="F35" s="86">
        <f t="shared" si="5"/>
        <v>0</v>
      </c>
      <c r="G35" s="76">
        <v>0</v>
      </c>
      <c r="H35" s="76">
        <v>0</v>
      </c>
      <c r="I35" s="76"/>
      <c r="J35" s="83"/>
      <c r="K35" s="43"/>
      <c r="P35" s="44"/>
      <c r="Q35" s="44"/>
    </row>
    <row r="36" spans="1:17" ht="30">
      <c r="A36" s="70" t="s">
        <v>72</v>
      </c>
      <c r="B36" s="78">
        <v>0</v>
      </c>
      <c r="C36" s="76"/>
      <c r="D36" s="77">
        <f t="shared" si="3"/>
        <v>0</v>
      </c>
      <c r="E36" s="77">
        <f t="shared" si="4"/>
        <v>0</v>
      </c>
      <c r="F36" s="86">
        <f t="shared" si="5"/>
        <v>0</v>
      </c>
      <c r="G36" s="76">
        <v>0</v>
      </c>
      <c r="H36" s="76">
        <v>0</v>
      </c>
      <c r="I36" s="76"/>
      <c r="J36" s="83"/>
      <c r="K36" s="43"/>
      <c r="P36" s="44"/>
      <c r="Q36" s="44"/>
    </row>
    <row r="37" spans="1:17" ht="30">
      <c r="A37" s="70" t="s">
        <v>73</v>
      </c>
      <c r="B37" s="85">
        <v>0</v>
      </c>
      <c r="C37" s="76"/>
      <c r="D37" s="77">
        <f t="shared" si="3"/>
        <v>0</v>
      </c>
      <c r="E37" s="77">
        <f t="shared" si="4"/>
        <v>0</v>
      </c>
      <c r="F37" s="86">
        <f t="shared" si="5"/>
        <v>0</v>
      </c>
      <c r="G37" s="76">
        <v>0</v>
      </c>
      <c r="H37" s="76">
        <v>0</v>
      </c>
      <c r="I37" s="76"/>
      <c r="J37" s="83"/>
      <c r="K37" s="43"/>
      <c r="P37" s="44"/>
      <c r="Q37" s="44"/>
    </row>
    <row r="38" spans="1:17" ht="30">
      <c r="A38" s="70" t="s">
        <v>74</v>
      </c>
      <c r="B38" s="78">
        <v>0</v>
      </c>
      <c r="C38" s="76"/>
      <c r="D38" s="77">
        <f t="shared" si="3"/>
        <v>0</v>
      </c>
      <c r="E38" s="77">
        <f t="shared" si="4"/>
        <v>0</v>
      </c>
      <c r="F38" s="86">
        <f t="shared" si="5"/>
        <v>0</v>
      </c>
      <c r="G38" s="76">
        <v>0</v>
      </c>
      <c r="H38" s="76">
        <v>0</v>
      </c>
      <c r="I38" s="76"/>
      <c r="J38" s="83"/>
      <c r="K38" s="43"/>
      <c r="P38" s="44"/>
      <c r="Q38" s="44"/>
    </row>
    <row r="39" spans="1:17" ht="30">
      <c r="A39" s="70" t="s">
        <v>36</v>
      </c>
      <c r="B39" s="78">
        <v>0</v>
      </c>
      <c r="C39" s="76"/>
      <c r="D39" s="77">
        <f t="shared" si="3"/>
        <v>0</v>
      </c>
      <c r="E39" s="77">
        <f t="shared" si="4"/>
        <v>0</v>
      </c>
      <c r="F39" s="86">
        <f t="shared" si="5"/>
        <v>0</v>
      </c>
      <c r="G39" s="76">
        <v>0</v>
      </c>
      <c r="H39" s="76">
        <v>0</v>
      </c>
      <c r="I39" s="76"/>
      <c r="J39" s="83"/>
      <c r="K39" s="43"/>
      <c r="P39" s="44"/>
      <c r="Q39" s="44"/>
    </row>
    <row r="40" spans="1:17" ht="30">
      <c r="A40" s="70" t="s">
        <v>75</v>
      </c>
      <c r="B40" s="78">
        <v>4</v>
      </c>
      <c r="C40" s="76">
        <v>4</v>
      </c>
      <c r="D40" s="77">
        <f t="shared" si="3"/>
        <v>48560</v>
      </c>
      <c r="E40" s="77">
        <f t="shared" si="4"/>
        <v>48560</v>
      </c>
      <c r="F40" s="86">
        <f t="shared" si="5"/>
        <v>100</v>
      </c>
      <c r="G40" s="76">
        <v>194.24</v>
      </c>
      <c r="H40" s="76">
        <v>0</v>
      </c>
      <c r="I40" s="76">
        <v>1165.44</v>
      </c>
      <c r="J40" s="83"/>
      <c r="K40" s="43"/>
      <c r="P40" s="44"/>
      <c r="Q40" s="44"/>
    </row>
    <row r="41" spans="1:17" ht="16.5">
      <c r="A41" s="70" t="s">
        <v>38</v>
      </c>
      <c r="B41" s="78">
        <v>0</v>
      </c>
      <c r="C41" s="76"/>
      <c r="D41" s="77">
        <f t="shared" si="3"/>
        <v>0</v>
      </c>
      <c r="E41" s="77">
        <f t="shared" si="4"/>
        <v>0</v>
      </c>
      <c r="F41" s="86">
        <f t="shared" si="5"/>
        <v>0</v>
      </c>
      <c r="G41" s="76">
        <v>0</v>
      </c>
      <c r="H41" s="76">
        <v>0</v>
      </c>
      <c r="I41" s="76"/>
      <c r="J41" s="83"/>
      <c r="K41" s="43"/>
      <c r="P41" s="44"/>
      <c r="Q41" s="44"/>
    </row>
    <row r="42" spans="1:17" ht="30">
      <c r="A42" s="72" t="s">
        <v>39</v>
      </c>
      <c r="B42" s="80">
        <v>0</v>
      </c>
      <c r="C42" s="81">
        <v>0</v>
      </c>
      <c r="D42" s="87">
        <f t="shared" si="3"/>
        <v>0</v>
      </c>
      <c r="E42" s="77">
        <f t="shared" si="4"/>
        <v>0</v>
      </c>
      <c r="F42" s="86">
        <f t="shared" si="5"/>
        <v>0</v>
      </c>
      <c r="G42" s="81">
        <v>0</v>
      </c>
      <c r="H42" s="81">
        <v>0</v>
      </c>
      <c r="I42" s="81"/>
      <c r="J42" s="84"/>
      <c r="K42" s="43"/>
      <c r="P42" s="44"/>
      <c r="Q42" s="44"/>
    </row>
    <row r="43" spans="1:17" s="57" customFormat="1" ht="16.5">
      <c r="A43" s="73" t="s">
        <v>47</v>
      </c>
      <c r="B43" s="88">
        <f>SUM(B22:B42)</f>
        <v>4.2305399999999995</v>
      </c>
      <c r="C43" s="88">
        <f>SUM(C22:C42)</f>
        <v>4.20509</v>
      </c>
      <c r="D43" s="88">
        <f>_xlfn.IFERROR(G43/B43*1000,0)</f>
        <v>48787.02482425413</v>
      </c>
      <c r="E43" s="88">
        <f>_xlfn.IFERROR(I43/C43/$K$1*1000,0)</f>
        <v>48560.01734406001</v>
      </c>
      <c r="F43" s="89">
        <f>_xlfn.IFERROR(E43/$I$2*100,0)</f>
        <v>100.0000357167628</v>
      </c>
      <c r="G43" s="88">
        <f>SUM(G22:G42)</f>
        <v>206.39546</v>
      </c>
      <c r="H43" s="88">
        <f>SUM(H22:H42)</f>
        <v>0</v>
      </c>
      <c r="I43" s="88">
        <f>SUM(I22:I42)</f>
        <v>1225.1954600000001</v>
      </c>
      <c r="J43" s="88">
        <f>SUM(J22:J42)</f>
        <v>0</v>
      </c>
      <c r="K43" s="90"/>
      <c r="P43" s="56"/>
      <c r="Q43" s="56"/>
    </row>
    <row r="44" spans="1:17" s="57" customFormat="1" ht="16.5">
      <c r="A44" s="73" t="s">
        <v>48</v>
      </c>
      <c r="B44" s="88">
        <f>B21+B43</f>
        <v>767.24254</v>
      </c>
      <c r="C44" s="88">
        <f>C21+C43</f>
        <v>759.71209</v>
      </c>
      <c r="D44" s="88">
        <f>_xlfn.IFERROR(G44/B44*1000,0)</f>
        <v>51046.88989221062</v>
      </c>
      <c r="E44" s="88">
        <f>_xlfn.IFERROR(I44/C44/$K$1*1000,0)</f>
        <v>48699.24812788837</v>
      </c>
      <c r="F44" s="89">
        <f>_xlfn.IFERROR(E44/$I$2*100,0)</f>
        <v>100.28675479383931</v>
      </c>
      <c r="G44" s="88">
        <f>G21+G43</f>
        <v>39165.34546</v>
      </c>
      <c r="H44" s="88">
        <f>H21+H43</f>
        <v>110.70000000000002</v>
      </c>
      <c r="I44" s="88">
        <f>I21+I43</f>
        <v>221984.44546</v>
      </c>
      <c r="J44" s="88">
        <f>J21+J43</f>
        <v>494.7</v>
      </c>
      <c r="K44" s="90"/>
      <c r="P44" s="56"/>
      <c r="Q44" s="56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zoomScalePageLayoutView="0" workbookViewId="0" topLeftCell="A37">
      <selection activeCell="H49" sqref="H49:J51"/>
    </sheetView>
  </sheetViews>
  <sheetFormatPr defaultColWidth="9.140625" defaultRowHeight="15"/>
  <cols>
    <col min="1" max="1" width="30.7109375" style="36" customWidth="1"/>
    <col min="2" max="2" width="16.57421875" style="36" customWidth="1"/>
    <col min="3" max="3" width="16.8515625" style="54" customWidth="1"/>
    <col min="4" max="4" width="16.00390625" style="51" customWidth="1"/>
    <col min="5" max="5" width="14.140625" style="51" customWidth="1"/>
    <col min="6" max="6" width="16.00390625" style="55" customWidth="1"/>
    <col min="7" max="7" width="15.140625" style="36" customWidth="1"/>
    <col min="8" max="8" width="12.8515625" style="36" customWidth="1"/>
    <col min="9" max="9" width="14.7109375" style="36" customWidth="1"/>
    <col min="10" max="10" width="13.140625" style="53" customWidth="1"/>
    <col min="11" max="12" width="16.28125" style="53" customWidth="1"/>
    <col min="13" max="14" width="9.28125" style="38" bestFit="1" customWidth="1"/>
    <col min="15" max="15" width="10.140625" style="38" bestFit="1" customWidth="1"/>
    <col min="16" max="16" width="9.28125" style="38" bestFit="1" customWidth="1"/>
    <col min="17" max="16384" width="9.140625" style="38" customWidth="1"/>
  </cols>
  <sheetData>
    <row r="1" spans="1:11" ht="20.25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37" t="s">
        <v>59</v>
      </c>
      <c r="K1" s="37">
        <f>VLOOKUP(month,месяцы!$A$1:$B$12,2,FALSE)</f>
        <v>6</v>
      </c>
    </row>
    <row r="2" spans="1:11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39"/>
      <c r="H2" s="40"/>
      <c r="I2" s="41">
        <v>48560</v>
      </c>
      <c r="J2" s="37">
        <v>2023</v>
      </c>
      <c r="K2" s="37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(июнь)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45</v>
      </c>
      <c r="I3" s="32" t="s">
        <v>1</v>
      </c>
      <c r="J3" s="32" t="s">
        <v>45</v>
      </c>
      <c r="K3" s="35"/>
      <c r="L3" s="35"/>
    </row>
    <row r="4" spans="1:16" s="74" customFormat="1" ht="16.5">
      <c r="A4" s="65" t="s">
        <v>2</v>
      </c>
      <c r="B4" s="75">
        <v>3</v>
      </c>
      <c r="C4" s="76">
        <v>3</v>
      </c>
      <c r="D4" s="77">
        <f>_xlfn.IFERROR(G4/B4*1000,0)</f>
        <v>71000</v>
      </c>
      <c r="E4" s="77">
        <f>_xlfn.IFERROR(I4/C4/$K$1*1000,0)</f>
        <v>50922.222222222226</v>
      </c>
      <c r="F4" s="86">
        <f>_xlfn.IFERROR(E4/$I$2*100,0)</f>
        <v>104.86454329123194</v>
      </c>
      <c r="G4" s="76">
        <v>213</v>
      </c>
      <c r="H4" s="76">
        <v>0</v>
      </c>
      <c r="I4" s="78">
        <v>916.6</v>
      </c>
      <c r="J4" s="78"/>
      <c r="K4" s="58"/>
      <c r="L4" s="58"/>
      <c r="N4" s="101"/>
      <c r="O4" s="101"/>
      <c r="P4" s="101"/>
    </row>
    <row r="5" spans="1:16" s="74" customFormat="1" ht="16.5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6">
        <f aca="true" t="shared" si="2" ref="F5:F20">_xlfn.IFERROR(E5/$I$2*100,0)</f>
        <v>0</v>
      </c>
      <c r="G5" s="76">
        <v>0</v>
      </c>
      <c r="H5" s="76">
        <v>0</v>
      </c>
      <c r="I5" s="78"/>
      <c r="J5" s="78"/>
      <c r="K5" s="58"/>
      <c r="L5" s="58"/>
      <c r="N5" s="101"/>
      <c r="O5" s="101"/>
      <c r="P5" s="101"/>
    </row>
    <row r="6" spans="1:16" s="74" customFormat="1" ht="16.5">
      <c r="A6" s="65" t="s">
        <v>4</v>
      </c>
      <c r="B6" s="75">
        <v>1</v>
      </c>
      <c r="C6" s="76">
        <v>1</v>
      </c>
      <c r="D6" s="77">
        <f t="shared" si="0"/>
        <v>48345.59999999999</v>
      </c>
      <c r="E6" s="77">
        <f t="shared" si="1"/>
        <v>48557.6</v>
      </c>
      <c r="F6" s="86">
        <f t="shared" si="2"/>
        <v>99.99505766062603</v>
      </c>
      <c r="G6" s="76">
        <v>48.34559999999999</v>
      </c>
      <c r="H6" s="76">
        <v>0</v>
      </c>
      <c r="I6" s="78">
        <v>291.3456</v>
      </c>
      <c r="J6" s="78"/>
      <c r="K6" s="58"/>
      <c r="L6" s="58"/>
      <c r="N6" s="101"/>
      <c r="O6" s="101"/>
      <c r="P6" s="101"/>
    </row>
    <row r="7" spans="1:16" s="74" customFormat="1" ht="16.5">
      <c r="A7" s="65" t="s">
        <v>6</v>
      </c>
      <c r="B7" s="75">
        <v>0</v>
      </c>
      <c r="C7" s="76"/>
      <c r="D7" s="77">
        <f t="shared" si="0"/>
        <v>0</v>
      </c>
      <c r="E7" s="77">
        <f t="shared" si="1"/>
        <v>0</v>
      </c>
      <c r="F7" s="86">
        <f t="shared" si="2"/>
        <v>0</v>
      </c>
      <c r="G7" s="76">
        <v>0</v>
      </c>
      <c r="H7" s="76">
        <v>0</v>
      </c>
      <c r="I7" s="78"/>
      <c r="J7" s="78"/>
      <c r="K7" s="58"/>
      <c r="L7" s="58"/>
      <c r="N7" s="101"/>
      <c r="O7" s="101"/>
      <c r="P7" s="101"/>
    </row>
    <row r="8" spans="1:16" s="74" customFormat="1" ht="16.5">
      <c r="A8" s="65" t="s">
        <v>7</v>
      </c>
      <c r="B8" s="78">
        <v>1.0033999999999992</v>
      </c>
      <c r="C8" s="76">
        <v>0.9839</v>
      </c>
      <c r="D8" s="77">
        <f t="shared" si="0"/>
        <v>48345.624875423586</v>
      </c>
      <c r="E8" s="77">
        <f t="shared" si="1"/>
        <v>48533.048751566894</v>
      </c>
      <c r="F8" s="86">
        <f t="shared" si="2"/>
        <v>99.94449907653808</v>
      </c>
      <c r="G8" s="76">
        <v>48.50999999999999</v>
      </c>
      <c r="H8" s="76">
        <v>1.2000000000000002</v>
      </c>
      <c r="I8" s="78">
        <v>286.51</v>
      </c>
      <c r="J8" s="78">
        <v>4.9</v>
      </c>
      <c r="K8" s="58"/>
      <c r="L8" s="58"/>
      <c r="N8" s="101"/>
      <c r="O8" s="101"/>
      <c r="P8" s="101"/>
    </row>
    <row r="9" spans="1:16" s="97" customFormat="1" ht="16.5">
      <c r="A9" s="65" t="s">
        <v>8</v>
      </c>
      <c r="B9" s="78">
        <v>3.099999999999998</v>
      </c>
      <c r="C9" s="76">
        <v>4.6</v>
      </c>
      <c r="D9" s="77">
        <f t="shared" si="0"/>
        <v>44925.80645161293</v>
      </c>
      <c r="E9" s="77">
        <f t="shared" si="1"/>
        <v>48560.50724637681</v>
      </c>
      <c r="F9" s="86">
        <f t="shared" si="2"/>
        <v>100.0010445765585</v>
      </c>
      <c r="G9" s="76">
        <v>139.26999999999998</v>
      </c>
      <c r="H9" s="76">
        <v>0</v>
      </c>
      <c r="I9" s="78">
        <v>1340.27</v>
      </c>
      <c r="J9" s="78"/>
      <c r="K9" s="58"/>
      <c r="L9" s="58"/>
      <c r="N9" s="101"/>
      <c r="O9" s="101"/>
      <c r="P9" s="101"/>
    </row>
    <row r="10" spans="1:16" s="74" customFormat="1" ht="16.5">
      <c r="A10" s="65" t="s">
        <v>9</v>
      </c>
      <c r="B10" s="78">
        <v>0</v>
      </c>
      <c r="C10" s="76"/>
      <c r="D10" s="77">
        <f t="shared" si="0"/>
        <v>0</v>
      </c>
      <c r="E10" s="77">
        <f t="shared" si="1"/>
        <v>0</v>
      </c>
      <c r="F10" s="86">
        <f t="shared" si="2"/>
        <v>0</v>
      </c>
      <c r="G10" s="76">
        <v>0</v>
      </c>
      <c r="H10" s="76">
        <v>0</v>
      </c>
      <c r="I10" s="78"/>
      <c r="J10" s="78"/>
      <c r="K10" s="58"/>
      <c r="L10" s="58"/>
      <c r="N10" s="101"/>
      <c r="O10" s="101"/>
      <c r="P10" s="101"/>
    </row>
    <row r="11" spans="1:16" s="74" customFormat="1" ht="16.5">
      <c r="A11" s="65" t="s">
        <v>10</v>
      </c>
      <c r="B11" s="78">
        <v>0</v>
      </c>
      <c r="C11" s="76"/>
      <c r="D11" s="77">
        <f t="shared" si="0"/>
        <v>0</v>
      </c>
      <c r="E11" s="77">
        <f t="shared" si="1"/>
        <v>0</v>
      </c>
      <c r="F11" s="86">
        <f t="shared" si="2"/>
        <v>0</v>
      </c>
      <c r="G11" s="76">
        <v>0</v>
      </c>
      <c r="H11" s="76">
        <v>0</v>
      </c>
      <c r="I11" s="78"/>
      <c r="J11" s="78"/>
      <c r="K11" s="58"/>
      <c r="L11" s="58"/>
      <c r="N11" s="101"/>
      <c r="O11" s="101"/>
      <c r="P11" s="101"/>
    </row>
    <row r="12" spans="1:16" s="97" customFormat="1" ht="16.5">
      <c r="A12" s="66" t="s">
        <v>11</v>
      </c>
      <c r="B12" s="79">
        <v>1</v>
      </c>
      <c r="C12" s="76">
        <v>1</v>
      </c>
      <c r="D12" s="77">
        <f t="shared" si="0"/>
        <v>48800.000000000015</v>
      </c>
      <c r="E12" s="77">
        <f t="shared" si="1"/>
        <v>48600</v>
      </c>
      <c r="F12" s="86">
        <f t="shared" si="2"/>
        <v>100.08237232289952</v>
      </c>
      <c r="G12" s="76">
        <v>48.80000000000001</v>
      </c>
      <c r="H12" s="76">
        <v>0</v>
      </c>
      <c r="I12" s="78">
        <v>291.6</v>
      </c>
      <c r="J12" s="78"/>
      <c r="K12" s="58"/>
      <c r="L12" s="58"/>
      <c r="N12" s="101"/>
      <c r="O12" s="101"/>
      <c r="P12" s="101"/>
    </row>
    <row r="13" spans="1:16" s="98" customFormat="1" ht="16.5">
      <c r="A13" s="65" t="s">
        <v>12</v>
      </c>
      <c r="B13" s="78">
        <v>0</v>
      </c>
      <c r="C13" s="76"/>
      <c r="D13" s="77">
        <f t="shared" si="0"/>
        <v>0</v>
      </c>
      <c r="E13" s="77">
        <f t="shared" si="1"/>
        <v>0</v>
      </c>
      <c r="F13" s="86">
        <f t="shared" si="2"/>
        <v>0</v>
      </c>
      <c r="G13" s="76">
        <v>0</v>
      </c>
      <c r="H13" s="76">
        <v>0</v>
      </c>
      <c r="I13" s="78"/>
      <c r="J13" s="78"/>
      <c r="K13" s="58"/>
      <c r="L13" s="58"/>
      <c r="N13" s="101"/>
      <c r="O13" s="101"/>
      <c r="P13" s="101"/>
    </row>
    <row r="14" spans="1:16" s="97" customFormat="1" ht="30">
      <c r="A14" s="66" t="s">
        <v>13</v>
      </c>
      <c r="B14" s="79">
        <v>4</v>
      </c>
      <c r="C14" s="76">
        <v>4</v>
      </c>
      <c r="D14" s="77">
        <f>_xlfn.IFERROR(G14/B14*1000,0)</f>
        <v>47950.000000000015</v>
      </c>
      <c r="E14" s="77">
        <f t="shared" si="1"/>
        <v>48558.333333333336</v>
      </c>
      <c r="F14" s="86">
        <f t="shared" si="2"/>
        <v>99.99656781987919</v>
      </c>
      <c r="G14" s="76">
        <v>191.80000000000007</v>
      </c>
      <c r="H14" s="76">
        <v>0</v>
      </c>
      <c r="I14" s="78">
        <v>1165.4</v>
      </c>
      <c r="J14" s="78"/>
      <c r="K14" s="58"/>
      <c r="L14" s="58"/>
      <c r="N14" s="101"/>
      <c r="O14" s="101"/>
      <c r="P14" s="101"/>
    </row>
    <row r="15" spans="1:16" s="97" customFormat="1" ht="16.5">
      <c r="A15" s="65" t="s">
        <v>14</v>
      </c>
      <c r="B15" s="78">
        <v>3</v>
      </c>
      <c r="C15" s="76">
        <v>3</v>
      </c>
      <c r="D15" s="77">
        <f t="shared" si="0"/>
        <v>60700.00000000001</v>
      </c>
      <c r="E15" s="77">
        <f t="shared" si="1"/>
        <v>48561.11111111111</v>
      </c>
      <c r="F15" s="86">
        <f t="shared" si="2"/>
        <v>100.00228812008054</v>
      </c>
      <c r="G15" s="76">
        <v>182.10000000000002</v>
      </c>
      <c r="H15" s="76">
        <v>0</v>
      </c>
      <c r="I15" s="78">
        <v>874.1</v>
      </c>
      <c r="J15" s="78"/>
      <c r="K15" s="58"/>
      <c r="L15" s="58"/>
      <c r="N15" s="101"/>
      <c r="O15" s="101"/>
      <c r="P15" s="101"/>
    </row>
    <row r="16" spans="1:16" s="97" customFormat="1" ht="16.5">
      <c r="A16" s="67" t="s">
        <v>66</v>
      </c>
      <c r="B16" s="78">
        <v>0</v>
      </c>
      <c r="C16" s="76"/>
      <c r="D16" s="77">
        <f t="shared" si="0"/>
        <v>0</v>
      </c>
      <c r="E16" s="77">
        <f t="shared" si="1"/>
        <v>0</v>
      </c>
      <c r="F16" s="86">
        <f t="shared" si="2"/>
        <v>0</v>
      </c>
      <c r="G16" s="76">
        <v>0</v>
      </c>
      <c r="H16" s="76">
        <v>0</v>
      </c>
      <c r="I16" s="78"/>
      <c r="J16" s="78"/>
      <c r="K16" s="58"/>
      <c r="L16" s="58"/>
      <c r="N16" s="101"/>
      <c r="O16" s="101"/>
      <c r="P16" s="101"/>
    </row>
    <row r="17" spans="1:16" s="97" customFormat="1" ht="30">
      <c r="A17" s="65" t="s">
        <v>67</v>
      </c>
      <c r="B17" s="78">
        <v>2</v>
      </c>
      <c r="C17" s="76">
        <v>2</v>
      </c>
      <c r="D17" s="77">
        <f t="shared" si="0"/>
        <v>48560</v>
      </c>
      <c r="E17" s="77">
        <f t="shared" si="1"/>
        <v>48560</v>
      </c>
      <c r="F17" s="86">
        <f t="shared" si="2"/>
        <v>100</v>
      </c>
      <c r="G17" s="76">
        <v>97.12</v>
      </c>
      <c r="H17" s="76">
        <v>0</v>
      </c>
      <c r="I17" s="78">
        <v>582.72</v>
      </c>
      <c r="J17" s="78"/>
      <c r="K17" s="58"/>
      <c r="L17" s="58"/>
      <c r="N17" s="101"/>
      <c r="O17" s="101"/>
      <c r="P17" s="101"/>
    </row>
    <row r="18" spans="1:16" s="74" customFormat="1" ht="16.5">
      <c r="A18" s="65" t="s">
        <v>16</v>
      </c>
      <c r="B18" s="78">
        <v>5</v>
      </c>
      <c r="C18" s="76">
        <v>5</v>
      </c>
      <c r="D18" s="77">
        <f t="shared" si="0"/>
        <v>48559.999999999985</v>
      </c>
      <c r="E18" s="77">
        <f t="shared" si="1"/>
        <v>48560</v>
      </c>
      <c r="F18" s="86">
        <f t="shared" si="2"/>
        <v>100</v>
      </c>
      <c r="G18" s="76">
        <v>242.79999999999995</v>
      </c>
      <c r="H18" s="76">
        <v>0</v>
      </c>
      <c r="I18" s="78">
        <v>1456.8</v>
      </c>
      <c r="J18" s="78"/>
      <c r="K18" s="58"/>
      <c r="L18" s="58"/>
      <c r="N18" s="101"/>
      <c r="O18" s="101"/>
      <c r="P18" s="101"/>
    </row>
    <row r="19" spans="1:16" s="74" customFormat="1" ht="16.5">
      <c r="A19" s="65" t="s">
        <v>17</v>
      </c>
      <c r="B19" s="78">
        <v>0.9000000000000004</v>
      </c>
      <c r="C19" s="76">
        <v>0.9</v>
      </c>
      <c r="D19" s="77">
        <f t="shared" si="0"/>
        <v>48644.44444444442</v>
      </c>
      <c r="E19" s="77">
        <f t="shared" si="1"/>
        <v>48574.07407407407</v>
      </c>
      <c r="F19" s="86">
        <f t="shared" si="2"/>
        <v>100.02898285435353</v>
      </c>
      <c r="G19" s="76">
        <v>43.78</v>
      </c>
      <c r="H19" s="76">
        <v>0</v>
      </c>
      <c r="I19" s="78">
        <v>262.3</v>
      </c>
      <c r="J19" s="78"/>
      <c r="K19" s="58"/>
      <c r="L19" s="58"/>
      <c r="N19" s="101"/>
      <c r="O19" s="101"/>
      <c r="P19" s="101"/>
    </row>
    <row r="20" spans="1:16" s="74" customFormat="1" ht="16.5">
      <c r="A20" s="68" t="s">
        <v>68</v>
      </c>
      <c r="B20" s="80">
        <v>0</v>
      </c>
      <c r="C20" s="81"/>
      <c r="D20" s="87">
        <f t="shared" si="0"/>
        <v>0</v>
      </c>
      <c r="E20" s="77">
        <f t="shared" si="1"/>
        <v>0</v>
      </c>
      <c r="F20" s="86">
        <f t="shared" si="2"/>
        <v>0</v>
      </c>
      <c r="G20" s="81">
        <v>0</v>
      </c>
      <c r="H20" s="81">
        <v>0</v>
      </c>
      <c r="I20" s="80"/>
      <c r="J20" s="80"/>
      <c r="K20" s="58"/>
      <c r="L20" s="58"/>
      <c r="N20" s="101"/>
      <c r="O20" s="101"/>
      <c r="P20" s="101"/>
    </row>
    <row r="21" spans="1:16" s="99" customFormat="1" ht="16.5">
      <c r="A21" s="69" t="s">
        <v>46</v>
      </c>
      <c r="B21" s="88">
        <f>SUM(B4:B20)</f>
        <v>24.0034</v>
      </c>
      <c r="C21" s="88">
        <f>SUM(C4:C20)</f>
        <v>25.4839</v>
      </c>
      <c r="D21" s="88">
        <f>_xlfn.IFERROR(G21/B21*1000,0)</f>
        <v>52306.156627811055</v>
      </c>
      <c r="E21" s="88">
        <f>_xlfn.IFERROR(I21/C21/$K$1*1000,0)</f>
        <v>48838.976765722684</v>
      </c>
      <c r="F21" s="89">
        <f>_xlfn.IFERROR(E21/$I$2*100,0)</f>
        <v>100.57449910568921</v>
      </c>
      <c r="G21" s="88">
        <f>SUM(G4:G20)</f>
        <v>1255.5256</v>
      </c>
      <c r="H21" s="88">
        <f>SUM(H4:H20)</f>
        <v>1.2000000000000002</v>
      </c>
      <c r="I21" s="88">
        <f>SUM(I4:I20)</f>
        <v>7467.645600000001</v>
      </c>
      <c r="J21" s="88">
        <f>SUM(J4:J20)</f>
        <v>4.9</v>
      </c>
      <c r="K21" s="90"/>
      <c r="L21" s="90"/>
      <c r="N21" s="101"/>
      <c r="O21" s="101"/>
      <c r="P21" s="103"/>
    </row>
    <row r="22" spans="1:16" s="74" customFormat="1" ht="30">
      <c r="A22" s="70" t="s">
        <v>19</v>
      </c>
      <c r="B22" s="78">
        <v>22.5</v>
      </c>
      <c r="C22" s="76">
        <v>25.5</v>
      </c>
      <c r="D22" s="77">
        <f aca="true" t="shared" si="3" ref="D22:D42">_xlfn.IFERROR(G22/B22*1000,0)</f>
        <v>48559.99999999997</v>
      </c>
      <c r="E22" s="77">
        <f aca="true" t="shared" si="4" ref="E22:E42">_xlfn.IFERROR(I22/C22/$K$1*1000,0)</f>
        <v>48560.13071895425</v>
      </c>
      <c r="F22" s="86">
        <f aca="true" t="shared" si="5" ref="F22:F42">_xlfn.IFERROR(E22/$I$2*100,0)</f>
        <v>100.00026919059772</v>
      </c>
      <c r="G22" s="76">
        <v>1092.5999999999995</v>
      </c>
      <c r="H22" s="76">
        <v>0</v>
      </c>
      <c r="I22" s="76">
        <v>7429.7</v>
      </c>
      <c r="J22" s="78">
        <v>2.7</v>
      </c>
      <c r="K22" s="58"/>
      <c r="L22" s="58"/>
      <c r="N22" s="101"/>
      <c r="O22" s="101"/>
      <c r="P22" s="101"/>
    </row>
    <row r="23" spans="1:16" s="74" customFormat="1" ht="30">
      <c r="A23" s="70" t="s">
        <v>69</v>
      </c>
      <c r="B23" s="78">
        <v>8.900000000000006</v>
      </c>
      <c r="C23" s="76">
        <v>8.9</v>
      </c>
      <c r="D23" s="77">
        <f t="shared" si="3"/>
        <v>59033.70786516846</v>
      </c>
      <c r="E23" s="77">
        <f t="shared" si="4"/>
        <v>48561.79775280898</v>
      </c>
      <c r="F23" s="86">
        <f t="shared" si="5"/>
        <v>100.00370212687189</v>
      </c>
      <c r="G23" s="76">
        <v>525.3999999999996</v>
      </c>
      <c r="H23" s="76">
        <v>0.19999999999999998</v>
      </c>
      <c r="I23" s="76">
        <v>2593.2</v>
      </c>
      <c r="J23" s="78">
        <v>0.3</v>
      </c>
      <c r="K23" s="58"/>
      <c r="L23" s="58"/>
      <c r="N23" s="101"/>
      <c r="O23" s="101"/>
      <c r="P23" s="101"/>
    </row>
    <row r="24" spans="1:16" s="74" customFormat="1" ht="30">
      <c r="A24" s="70" t="s">
        <v>21</v>
      </c>
      <c r="B24" s="78">
        <v>24</v>
      </c>
      <c r="C24" s="76">
        <v>24</v>
      </c>
      <c r="D24" s="77">
        <f t="shared" si="3"/>
        <v>48683.33333333336</v>
      </c>
      <c r="E24" s="77">
        <f t="shared" si="4"/>
        <v>48561.11111111111</v>
      </c>
      <c r="F24" s="86">
        <f t="shared" si="5"/>
        <v>100.00228812008054</v>
      </c>
      <c r="G24" s="76">
        <v>1168.4000000000005</v>
      </c>
      <c r="H24" s="76">
        <v>0</v>
      </c>
      <c r="I24" s="76">
        <v>6992.8</v>
      </c>
      <c r="J24" s="78"/>
      <c r="K24" s="58"/>
      <c r="L24" s="58"/>
      <c r="N24" s="101"/>
      <c r="O24" s="101"/>
      <c r="P24" s="101"/>
    </row>
    <row r="25" spans="1:16" s="74" customFormat="1" ht="30">
      <c r="A25" s="70" t="s">
        <v>22</v>
      </c>
      <c r="B25" s="78">
        <v>35.85000000000002</v>
      </c>
      <c r="C25" s="76">
        <v>34.2</v>
      </c>
      <c r="D25" s="77">
        <f t="shared" si="3"/>
        <v>51377.40585774055</v>
      </c>
      <c r="E25" s="77">
        <f t="shared" si="4"/>
        <v>48630.994152046784</v>
      </c>
      <c r="F25" s="86">
        <f t="shared" si="5"/>
        <v>100.14619883040936</v>
      </c>
      <c r="G25" s="76">
        <v>1841.88</v>
      </c>
      <c r="H25" s="76">
        <v>0</v>
      </c>
      <c r="I25" s="76">
        <v>9979.08</v>
      </c>
      <c r="J25" s="78"/>
      <c r="K25" s="58"/>
      <c r="L25" s="58"/>
      <c r="N25" s="101"/>
      <c r="O25" s="101"/>
      <c r="P25" s="101"/>
    </row>
    <row r="26" spans="1:16" s="74" customFormat="1" ht="30">
      <c r="A26" s="70" t="s">
        <v>23</v>
      </c>
      <c r="B26" s="78">
        <v>8.700000000000003</v>
      </c>
      <c r="C26" s="76">
        <v>8.25</v>
      </c>
      <c r="D26" s="77">
        <f t="shared" si="3"/>
        <v>48494.252873563215</v>
      </c>
      <c r="E26" s="77">
        <f t="shared" si="4"/>
        <v>48561.61616161616</v>
      </c>
      <c r="F26" s="86">
        <f t="shared" si="5"/>
        <v>100.0033281746626</v>
      </c>
      <c r="G26" s="76">
        <v>421.9000000000001</v>
      </c>
      <c r="H26" s="76">
        <v>0</v>
      </c>
      <c r="I26" s="76">
        <v>2403.8</v>
      </c>
      <c r="J26" s="78"/>
      <c r="K26" s="58"/>
      <c r="L26" s="58"/>
      <c r="N26" s="101"/>
      <c r="O26" s="101"/>
      <c r="P26" s="101"/>
    </row>
    <row r="27" spans="1:16" s="74" customFormat="1" ht="16.5">
      <c r="A27" s="70" t="s">
        <v>24</v>
      </c>
      <c r="B27" s="78">
        <v>28.399999999999977</v>
      </c>
      <c r="C27" s="76">
        <v>31.4</v>
      </c>
      <c r="D27" s="77">
        <f t="shared" si="3"/>
        <v>48559.859154929625</v>
      </c>
      <c r="E27" s="77">
        <f t="shared" si="4"/>
        <v>48558.917197452225</v>
      </c>
      <c r="F27" s="86">
        <f t="shared" si="5"/>
        <v>99.99777017597246</v>
      </c>
      <c r="G27" s="76">
        <v>1379.1000000000004</v>
      </c>
      <c r="H27" s="76">
        <v>4.8</v>
      </c>
      <c r="I27" s="76">
        <v>9148.5</v>
      </c>
      <c r="J27" s="78">
        <v>10.5</v>
      </c>
      <c r="K27" s="58"/>
      <c r="L27" s="58"/>
      <c r="N27" s="101"/>
      <c r="O27" s="101"/>
      <c r="P27" s="101"/>
    </row>
    <row r="28" spans="1:16" s="74" customFormat="1" ht="30">
      <c r="A28" s="70" t="s">
        <v>70</v>
      </c>
      <c r="B28" s="82">
        <v>0</v>
      </c>
      <c r="C28" s="76"/>
      <c r="D28" s="77">
        <f t="shared" si="3"/>
        <v>0</v>
      </c>
      <c r="E28" s="77">
        <f t="shared" si="4"/>
        <v>0</v>
      </c>
      <c r="F28" s="86">
        <f t="shared" si="5"/>
        <v>0</v>
      </c>
      <c r="G28" s="76">
        <v>0</v>
      </c>
      <c r="H28" s="76">
        <v>0</v>
      </c>
      <c r="I28" s="76"/>
      <c r="J28" s="78"/>
      <c r="K28" s="58"/>
      <c r="L28" s="58"/>
      <c r="N28" s="101"/>
      <c r="O28" s="101"/>
      <c r="P28" s="101"/>
    </row>
    <row r="29" spans="1:16" s="74" customFormat="1" ht="16.5">
      <c r="A29" s="70" t="s">
        <v>26</v>
      </c>
      <c r="B29" s="82">
        <v>0</v>
      </c>
      <c r="C29" s="76">
        <v>0</v>
      </c>
      <c r="D29" s="77">
        <f t="shared" si="3"/>
        <v>0</v>
      </c>
      <c r="E29" s="77">
        <f t="shared" si="4"/>
        <v>0</v>
      </c>
      <c r="F29" s="86">
        <f t="shared" si="5"/>
        <v>0</v>
      </c>
      <c r="G29" s="76">
        <v>0</v>
      </c>
      <c r="H29" s="76">
        <v>0</v>
      </c>
      <c r="I29" s="76">
        <v>0</v>
      </c>
      <c r="J29" s="78">
        <v>0</v>
      </c>
      <c r="K29" s="58"/>
      <c r="L29" s="58"/>
      <c r="N29" s="101"/>
      <c r="O29" s="101"/>
      <c r="P29" s="101"/>
    </row>
    <row r="30" spans="1:16" s="74" customFormat="1" ht="16.5">
      <c r="A30" s="70" t="s">
        <v>27</v>
      </c>
      <c r="B30" s="78">
        <v>29.399999999999977</v>
      </c>
      <c r="C30" s="76">
        <v>28.4</v>
      </c>
      <c r="D30" s="77">
        <f t="shared" si="3"/>
        <v>59985.714285714304</v>
      </c>
      <c r="E30" s="77">
        <f t="shared" si="4"/>
        <v>48573.239436619726</v>
      </c>
      <c r="F30" s="86">
        <f t="shared" si="5"/>
        <v>100.0272640787062</v>
      </c>
      <c r="G30" s="76">
        <v>1763.579999999999</v>
      </c>
      <c r="H30" s="76">
        <v>17</v>
      </c>
      <c r="I30" s="76">
        <v>8276.88</v>
      </c>
      <c r="J30" s="78">
        <v>29</v>
      </c>
      <c r="K30" s="58"/>
      <c r="L30" s="58"/>
      <c r="N30" s="101"/>
      <c r="O30" s="101"/>
      <c r="P30" s="101"/>
    </row>
    <row r="31" spans="1:16" s="74" customFormat="1" ht="16.5">
      <c r="A31" s="71" t="s">
        <v>28</v>
      </c>
      <c r="B31" s="82">
        <v>15</v>
      </c>
      <c r="C31" s="76">
        <v>15</v>
      </c>
      <c r="D31" s="77">
        <f t="shared" si="3"/>
        <v>49139.99999999996</v>
      </c>
      <c r="E31" s="77">
        <f t="shared" si="4"/>
        <v>48559.99999999999</v>
      </c>
      <c r="F31" s="86">
        <f t="shared" si="5"/>
        <v>99.99999999999999</v>
      </c>
      <c r="G31" s="76">
        <v>737.0999999999995</v>
      </c>
      <c r="H31" s="76">
        <v>0</v>
      </c>
      <c r="I31" s="76">
        <v>4370.4</v>
      </c>
      <c r="J31" s="78"/>
      <c r="K31" s="58"/>
      <c r="L31" s="58"/>
      <c r="N31" s="101"/>
      <c r="O31" s="101"/>
      <c r="P31" s="101"/>
    </row>
    <row r="32" spans="1:16" s="74" customFormat="1" ht="16.5">
      <c r="A32" s="70" t="s">
        <v>29</v>
      </c>
      <c r="B32" s="82">
        <v>27.5</v>
      </c>
      <c r="C32" s="76">
        <v>27.5</v>
      </c>
      <c r="D32" s="77">
        <f t="shared" si="3"/>
        <v>58396.363636363625</v>
      </c>
      <c r="E32" s="77">
        <f t="shared" si="4"/>
        <v>48560</v>
      </c>
      <c r="F32" s="86">
        <f t="shared" si="5"/>
        <v>100</v>
      </c>
      <c r="G32" s="76">
        <v>1605.8999999999996</v>
      </c>
      <c r="H32" s="76">
        <v>155.7</v>
      </c>
      <c r="I32" s="76">
        <v>8012.4</v>
      </c>
      <c r="J32" s="78">
        <v>411.9</v>
      </c>
      <c r="K32" s="58"/>
      <c r="L32" s="58"/>
      <c r="N32" s="101"/>
      <c r="O32" s="101"/>
      <c r="P32" s="101"/>
    </row>
    <row r="33" spans="1:16" s="74" customFormat="1" ht="30">
      <c r="A33" s="70" t="s">
        <v>30</v>
      </c>
      <c r="B33" s="82">
        <v>16.694999999999993</v>
      </c>
      <c r="C33" s="76">
        <v>16.49</v>
      </c>
      <c r="D33" s="77">
        <f t="shared" si="3"/>
        <v>52321.054207846675</v>
      </c>
      <c r="E33" s="77">
        <f t="shared" si="4"/>
        <v>48557.71174449162</v>
      </c>
      <c r="F33" s="86">
        <f t="shared" si="5"/>
        <v>99.99528777695969</v>
      </c>
      <c r="G33" s="76">
        <v>873.5</v>
      </c>
      <c r="H33" s="76">
        <v>0</v>
      </c>
      <c r="I33" s="76">
        <v>4804.3</v>
      </c>
      <c r="J33" s="78"/>
      <c r="K33" s="58"/>
      <c r="L33" s="58"/>
      <c r="N33" s="101"/>
      <c r="O33" s="101"/>
      <c r="P33" s="101"/>
    </row>
    <row r="34" spans="1:16" s="74" customFormat="1" ht="30">
      <c r="A34" s="70" t="s">
        <v>71</v>
      </c>
      <c r="B34" s="78">
        <v>10.516666666666666</v>
      </c>
      <c r="C34" s="76">
        <v>10.2</v>
      </c>
      <c r="D34" s="77">
        <f t="shared" si="3"/>
        <v>40564.18383518225</v>
      </c>
      <c r="E34" s="77">
        <f t="shared" si="4"/>
        <v>50790.84967320262</v>
      </c>
      <c r="F34" s="86">
        <f t="shared" si="5"/>
        <v>104.59400674053256</v>
      </c>
      <c r="G34" s="76">
        <v>426.5999999999999</v>
      </c>
      <c r="H34" s="76">
        <v>0</v>
      </c>
      <c r="I34" s="76">
        <v>3108.4</v>
      </c>
      <c r="J34" s="78"/>
      <c r="K34" s="58"/>
      <c r="L34" s="58"/>
      <c r="N34" s="101"/>
      <c r="O34" s="101"/>
      <c r="P34" s="101"/>
    </row>
    <row r="35" spans="1:16" s="74" customFormat="1" ht="16.5">
      <c r="A35" s="70" t="s">
        <v>32</v>
      </c>
      <c r="B35" s="78">
        <v>33.60000000000002</v>
      </c>
      <c r="C35" s="76">
        <v>33.6</v>
      </c>
      <c r="D35" s="77">
        <f t="shared" si="3"/>
        <v>48431.54761904756</v>
      </c>
      <c r="E35" s="77">
        <f t="shared" si="4"/>
        <v>48560.515873015866</v>
      </c>
      <c r="F35" s="86">
        <f t="shared" si="5"/>
        <v>100.00106234146595</v>
      </c>
      <c r="G35" s="76">
        <v>1627.2999999999993</v>
      </c>
      <c r="H35" s="76">
        <v>2.4000000000000004</v>
      </c>
      <c r="I35" s="76">
        <v>9789.8</v>
      </c>
      <c r="J35" s="78">
        <v>10.8</v>
      </c>
      <c r="K35" s="58"/>
      <c r="L35" s="58"/>
      <c r="N35" s="101"/>
      <c r="O35" s="101"/>
      <c r="P35" s="101"/>
    </row>
    <row r="36" spans="1:16" s="74" customFormat="1" ht="30">
      <c r="A36" s="70" t="s">
        <v>72</v>
      </c>
      <c r="B36" s="78">
        <v>0</v>
      </c>
      <c r="C36" s="76"/>
      <c r="D36" s="77">
        <f t="shared" si="3"/>
        <v>0</v>
      </c>
      <c r="E36" s="77">
        <f t="shared" si="4"/>
        <v>0</v>
      </c>
      <c r="F36" s="86">
        <f t="shared" si="5"/>
        <v>0</v>
      </c>
      <c r="G36" s="76">
        <v>0</v>
      </c>
      <c r="H36" s="76">
        <v>0</v>
      </c>
      <c r="I36" s="76"/>
      <c r="J36" s="78"/>
      <c r="K36" s="58"/>
      <c r="L36" s="58"/>
      <c r="N36" s="101"/>
      <c r="O36" s="101"/>
      <c r="P36" s="101"/>
    </row>
    <row r="37" spans="1:16" s="74" customFormat="1" ht="30">
      <c r="A37" s="70" t="s">
        <v>73</v>
      </c>
      <c r="B37" s="82">
        <v>29.399999999999977</v>
      </c>
      <c r="C37" s="76">
        <v>27.9</v>
      </c>
      <c r="D37" s="77">
        <f t="shared" si="3"/>
        <v>48557.82312925172</v>
      </c>
      <c r="E37" s="77">
        <f t="shared" si="4"/>
        <v>48559.73715651134</v>
      </c>
      <c r="F37" s="86">
        <f t="shared" si="5"/>
        <v>99.99945872428201</v>
      </c>
      <c r="G37" s="76">
        <v>1427.5999999999995</v>
      </c>
      <c r="H37" s="76">
        <v>0</v>
      </c>
      <c r="I37" s="76">
        <v>8128.9</v>
      </c>
      <c r="J37" s="78"/>
      <c r="K37" s="58"/>
      <c r="L37" s="58"/>
      <c r="N37" s="101"/>
      <c r="O37" s="101"/>
      <c r="P37" s="101"/>
    </row>
    <row r="38" spans="1:16" s="74" customFormat="1" ht="30">
      <c r="A38" s="70" t="s">
        <v>74</v>
      </c>
      <c r="B38" s="78">
        <v>0</v>
      </c>
      <c r="C38" s="76"/>
      <c r="D38" s="77">
        <f t="shared" si="3"/>
        <v>0</v>
      </c>
      <c r="E38" s="77">
        <f t="shared" si="4"/>
        <v>0</v>
      </c>
      <c r="F38" s="86">
        <f t="shared" si="5"/>
        <v>0</v>
      </c>
      <c r="G38" s="76">
        <v>0</v>
      </c>
      <c r="H38" s="76">
        <v>0</v>
      </c>
      <c r="I38" s="76"/>
      <c r="J38" s="78"/>
      <c r="K38" s="58"/>
      <c r="L38" s="58"/>
      <c r="N38" s="101"/>
      <c r="O38" s="101"/>
      <c r="P38" s="101"/>
    </row>
    <row r="39" spans="1:16" s="74" customFormat="1" ht="30">
      <c r="A39" s="70" t="s">
        <v>36</v>
      </c>
      <c r="B39" s="78">
        <v>18</v>
      </c>
      <c r="C39" s="76">
        <v>18</v>
      </c>
      <c r="D39" s="77">
        <f t="shared" si="3"/>
        <v>54194.444444444445</v>
      </c>
      <c r="E39" s="77">
        <f t="shared" si="4"/>
        <v>48597.22222222222</v>
      </c>
      <c r="F39" s="86">
        <f t="shared" si="5"/>
        <v>100.07665202269816</v>
      </c>
      <c r="G39" s="76">
        <v>975.5</v>
      </c>
      <c r="H39" s="76">
        <v>0</v>
      </c>
      <c r="I39" s="76">
        <v>5248.5</v>
      </c>
      <c r="J39" s="78"/>
      <c r="K39" s="58"/>
      <c r="L39" s="58"/>
      <c r="N39" s="101"/>
      <c r="O39" s="101"/>
      <c r="P39" s="101"/>
    </row>
    <row r="40" spans="1:16" s="74" customFormat="1" ht="30">
      <c r="A40" s="70" t="s">
        <v>75</v>
      </c>
      <c r="B40" s="78">
        <v>8.800000000000004</v>
      </c>
      <c r="C40" s="76">
        <v>8.8</v>
      </c>
      <c r="D40" s="77">
        <f t="shared" si="3"/>
        <v>48561.36363636363</v>
      </c>
      <c r="E40" s="77">
        <f t="shared" si="4"/>
        <v>48559.469696969696</v>
      </c>
      <c r="F40" s="86">
        <f t="shared" si="5"/>
        <v>99.99890794268883</v>
      </c>
      <c r="G40" s="76">
        <v>427.34000000000015</v>
      </c>
      <c r="H40" s="76">
        <v>0</v>
      </c>
      <c r="I40" s="76">
        <v>2563.94</v>
      </c>
      <c r="J40" s="78"/>
      <c r="K40" s="58"/>
      <c r="L40" s="58"/>
      <c r="N40" s="101"/>
      <c r="O40" s="101"/>
      <c r="P40" s="101"/>
    </row>
    <row r="41" spans="1:16" s="74" customFormat="1" ht="16.5">
      <c r="A41" s="70" t="s">
        <v>38</v>
      </c>
      <c r="B41" s="78">
        <v>28.600000000000023</v>
      </c>
      <c r="C41" s="76">
        <v>28.6</v>
      </c>
      <c r="D41" s="77">
        <f t="shared" si="3"/>
        <v>48559.99755244754</v>
      </c>
      <c r="E41" s="77">
        <f t="shared" si="4"/>
        <v>48559.99959207459</v>
      </c>
      <c r="F41" s="86">
        <f t="shared" si="5"/>
        <v>99.99999915995592</v>
      </c>
      <c r="G41" s="76">
        <v>1388.8159300000007</v>
      </c>
      <c r="H41" s="76">
        <v>0</v>
      </c>
      <c r="I41" s="76">
        <v>8332.89593</v>
      </c>
      <c r="J41" s="78"/>
      <c r="K41" s="58"/>
      <c r="L41" s="58"/>
      <c r="N41" s="101"/>
      <c r="O41" s="101"/>
      <c r="P41" s="101"/>
    </row>
    <row r="42" spans="1:16" s="74" customFormat="1" ht="30">
      <c r="A42" s="72" t="s">
        <v>39</v>
      </c>
      <c r="B42" s="80">
        <v>30.399999999999977</v>
      </c>
      <c r="C42" s="81">
        <v>30.2</v>
      </c>
      <c r="D42" s="87">
        <f t="shared" si="3"/>
        <v>48585.52631578954</v>
      </c>
      <c r="E42" s="77">
        <f t="shared" si="4"/>
        <v>48566.22516556292</v>
      </c>
      <c r="F42" s="86">
        <f t="shared" si="5"/>
        <v>100.0128195336963</v>
      </c>
      <c r="G42" s="81">
        <v>1477.000000000001</v>
      </c>
      <c r="H42" s="81">
        <v>105.9</v>
      </c>
      <c r="I42" s="81">
        <v>8800.2</v>
      </c>
      <c r="J42" s="80">
        <v>178</v>
      </c>
      <c r="K42" s="58"/>
      <c r="L42" s="58"/>
      <c r="N42" s="101"/>
      <c r="O42" s="101"/>
      <c r="P42" s="101"/>
    </row>
    <row r="43" spans="1:16" s="105" customFormat="1" ht="16.5">
      <c r="A43" s="73" t="s">
        <v>47</v>
      </c>
      <c r="B43" s="88">
        <f>SUM(B22:B42)</f>
        <v>376.26166666666666</v>
      </c>
      <c r="C43" s="88">
        <f>SUM(C22:C42)</f>
        <v>376.94</v>
      </c>
      <c r="D43" s="88">
        <f>_xlfn.IFERROR(G43/B43*1000,0)</f>
        <v>50920.72253795009</v>
      </c>
      <c r="E43" s="88">
        <f>_xlfn.IFERROR(I43/C43/$K$1*1000,0)</f>
        <v>48630.06310907129</v>
      </c>
      <c r="F43" s="89">
        <f>_xlfn.IFERROR(E43/$I$2*100,0)</f>
        <v>100.14428152609409</v>
      </c>
      <c r="G43" s="88">
        <f>SUM(G22:G42)</f>
        <v>19159.515929999998</v>
      </c>
      <c r="H43" s="88">
        <f>SUM(H22:H42)</f>
        <v>286</v>
      </c>
      <c r="I43" s="88">
        <f>SUM(I22:I42)</f>
        <v>109983.69593</v>
      </c>
      <c r="J43" s="88">
        <f>SUM(J22:J42)</f>
        <v>643.2</v>
      </c>
      <c r="K43" s="104"/>
      <c r="L43" s="104"/>
      <c r="O43" s="106"/>
      <c r="P43" s="106"/>
    </row>
    <row r="44" spans="1:16" s="105" customFormat="1" ht="16.5">
      <c r="A44" s="73" t="s">
        <v>48</v>
      </c>
      <c r="B44" s="88">
        <f>B21+B43</f>
        <v>400.26506666666666</v>
      </c>
      <c r="C44" s="88">
        <f>C21+C43</f>
        <v>402.4239</v>
      </c>
      <c r="D44" s="88">
        <f>_xlfn.IFERROR(G44/B44*1000,0)</f>
        <v>51003.80530335231</v>
      </c>
      <c r="E44" s="88">
        <f>_xlfn.IFERROR(I44/C44/$K$1*1000,0)</f>
        <v>48643.29277742533</v>
      </c>
      <c r="F44" s="89">
        <f>_xlfn.IFERROR(E44/$I$2*100,0)</f>
        <v>100.1715254889319</v>
      </c>
      <c r="G44" s="88">
        <f>G21+G43</f>
        <v>20415.04153</v>
      </c>
      <c r="H44" s="88">
        <f>H21+H43</f>
        <v>287.2</v>
      </c>
      <c r="I44" s="88">
        <f>I21+I43</f>
        <v>117451.34153</v>
      </c>
      <c r="J44" s="88">
        <f>J21+J43</f>
        <v>648.1</v>
      </c>
      <c r="K44" s="104"/>
      <c r="L44" s="104"/>
      <c r="O44" s="106"/>
      <c r="P44" s="106"/>
    </row>
    <row r="45" spans="1:16" s="74" customFormat="1" ht="33">
      <c r="A45" s="62" t="s">
        <v>86</v>
      </c>
      <c r="B45" s="94">
        <v>60.1</v>
      </c>
      <c r="C45" s="94">
        <v>60.1</v>
      </c>
      <c r="D45" s="95">
        <f>_xlfn.IFERROR(G45/B45*1000,0)</f>
        <v>48452.579034941795</v>
      </c>
      <c r="E45" s="95">
        <f>_xlfn.IFERROR(I45/C45/$K$1*1000,0)</f>
        <v>48346.921797004994</v>
      </c>
      <c r="F45" s="94">
        <f>_xlfn.IFERROR(E45/$I$2*100,0)</f>
        <v>99.56120633650121</v>
      </c>
      <c r="G45" s="94">
        <v>2912.000000000002</v>
      </c>
      <c r="H45" s="94">
        <v>0</v>
      </c>
      <c r="I45" s="94">
        <v>17433.9</v>
      </c>
      <c r="J45" s="94">
        <v>0</v>
      </c>
      <c r="K45" s="102"/>
      <c r="L45" s="36"/>
      <c r="O45" s="101"/>
      <c r="P45" s="101"/>
    </row>
    <row r="46" spans="1:16" s="74" customFormat="1" ht="33.75" thickBot="1">
      <c r="A46" s="62" t="s">
        <v>88</v>
      </c>
      <c r="B46" s="94">
        <v>5</v>
      </c>
      <c r="C46" s="94">
        <v>5</v>
      </c>
      <c r="D46" s="95">
        <f>_xlfn.IFERROR(G46/B46*1000,0)</f>
        <v>66740</v>
      </c>
      <c r="E46" s="95">
        <f>_xlfn.IFERROR(I46/C46/$K$1*1000,0)</f>
        <v>57690</v>
      </c>
      <c r="F46" s="94">
        <f>_xlfn.IFERROR(E46/$I$2*100,0)</f>
        <v>118.80148270181219</v>
      </c>
      <c r="G46" s="94">
        <v>333.7</v>
      </c>
      <c r="H46" s="94">
        <v>0</v>
      </c>
      <c r="I46" s="94">
        <v>1730.7</v>
      </c>
      <c r="J46" s="94">
        <v>0</v>
      </c>
      <c r="K46" s="100"/>
      <c r="L46" s="36"/>
      <c r="O46" s="101"/>
      <c r="P46" s="101"/>
    </row>
    <row r="47" spans="1:12" s="74" customFormat="1" ht="33.75" thickBot="1">
      <c r="A47" s="63" t="s">
        <v>52</v>
      </c>
      <c r="B47" s="91">
        <f>B44+B45+B46</f>
        <v>465.3650666666667</v>
      </c>
      <c r="C47" s="91">
        <f>C44+C45+C46</f>
        <v>467.5239</v>
      </c>
      <c r="D47" s="92">
        <f>_xlfn.IFERROR(G47/B47*1000,0)</f>
        <v>50843.398494601235</v>
      </c>
      <c r="E47" s="92">
        <f>_xlfn.IFERROR(I47/C47/$K$1*1000,0)</f>
        <v>48701.945693756694</v>
      </c>
      <c r="F47" s="93">
        <f>E47/$I$2*100</f>
        <v>100.29230991300801</v>
      </c>
      <c r="G47" s="91">
        <f>G44+G45+G46</f>
        <v>23660.741530000003</v>
      </c>
      <c r="H47" s="91">
        <f>H44+H45+H46</f>
        <v>287.2</v>
      </c>
      <c r="I47" s="91">
        <f>I44+I45+I46</f>
        <v>136615.94153</v>
      </c>
      <c r="J47" s="91">
        <f>J44+J45+J46</f>
        <v>648.1</v>
      </c>
      <c r="K47" s="64"/>
      <c r="L47" s="36"/>
    </row>
    <row r="50" spans="9:10" ht="16.5">
      <c r="I50" s="51"/>
      <c r="J50" s="107"/>
    </row>
    <row r="51" ht="16.5">
      <c r="B51" s="51"/>
    </row>
    <row r="52" ht="16.5">
      <c r="B52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5"/>
  <sheetViews>
    <sheetView workbookViewId="0" topLeftCell="A1">
      <pane xSplit="1" ySplit="3" topLeftCell="B25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W38" sqref="W38"/>
    </sheetView>
  </sheetViews>
  <sheetFormatPr defaultColWidth="16.421875" defaultRowHeight="15"/>
  <cols>
    <col min="1" max="1" width="32.00390625" style="36" customWidth="1"/>
    <col min="2" max="2" width="16.421875" style="36" customWidth="1"/>
    <col min="3" max="3" width="17.00390625" style="54" customWidth="1"/>
    <col min="4" max="4" width="16.421875" style="36" customWidth="1"/>
    <col min="5" max="5" width="13.28125" style="51" customWidth="1"/>
    <col min="6" max="6" width="15.7109375" style="55" customWidth="1"/>
    <col min="7" max="7" width="11.28125" style="36" customWidth="1"/>
    <col min="8" max="8" width="13.7109375" style="36" customWidth="1"/>
    <col min="9" max="9" width="14.7109375" style="36" customWidth="1"/>
    <col min="10" max="11" width="11.140625" style="53" customWidth="1"/>
    <col min="12" max="16" width="11.140625" style="38" customWidth="1"/>
    <col min="17" max="16384" width="16.421875" style="38" customWidth="1"/>
  </cols>
  <sheetData>
    <row r="1" spans="1:11" ht="20.2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37" t="s">
        <v>59</v>
      </c>
      <c r="K1" s="37">
        <f>VLOOKUP(month,месяцы!$A$1:$B$12,2,FALSE)</f>
        <v>6</v>
      </c>
    </row>
    <row r="2" spans="1:16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39"/>
      <c r="H2" s="40"/>
      <c r="I2" s="41">
        <v>48560</v>
      </c>
      <c r="J2" s="37">
        <v>2023</v>
      </c>
      <c r="K2" s="37"/>
      <c r="L2" s="53"/>
      <c r="M2" s="53"/>
      <c r="N2" s="53"/>
      <c r="O2" s="53"/>
      <c r="P2" s="53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(июнь)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  <c r="M3" s="35"/>
      <c r="N3" s="35"/>
      <c r="O3" s="35"/>
      <c r="P3" s="35"/>
    </row>
    <row r="4" spans="1:16" ht="16.5">
      <c r="A4" s="65" t="s">
        <v>2</v>
      </c>
      <c r="B4" s="75">
        <v>0</v>
      </c>
      <c r="C4" s="76"/>
      <c r="D4" s="77">
        <f>_xlfn.IFERROR(G4/B4*1000,0)</f>
        <v>0</v>
      </c>
      <c r="E4" s="77">
        <f>_xlfn.IFERROR(I4/C4/$K$1*1000,0)</f>
        <v>0</v>
      </c>
      <c r="F4" s="86">
        <f>_xlfn.IFERROR(E4/$I$2*100,0)</f>
        <v>0</v>
      </c>
      <c r="G4" s="76">
        <v>0</v>
      </c>
      <c r="H4" s="76">
        <v>0</v>
      </c>
      <c r="I4" s="78"/>
      <c r="J4" s="83"/>
      <c r="K4" s="43"/>
      <c r="L4" s="43"/>
      <c r="M4" s="43"/>
      <c r="N4" s="43"/>
      <c r="O4" s="43"/>
      <c r="P4" s="43"/>
    </row>
    <row r="5" spans="1:16" ht="16.5">
      <c r="A5" s="65" t="s">
        <v>3</v>
      </c>
      <c r="B5" s="75">
        <v>0</v>
      </c>
      <c r="C5" s="76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6">
        <f aca="true" t="shared" si="2" ref="F5:F20">_xlfn.IFERROR(E5/$I$2*100,0)</f>
        <v>0</v>
      </c>
      <c r="G5" s="76">
        <v>0</v>
      </c>
      <c r="H5" s="76">
        <v>0</v>
      </c>
      <c r="I5" s="78"/>
      <c r="J5" s="83"/>
      <c r="K5" s="43"/>
      <c r="L5" s="43"/>
      <c r="M5" s="43"/>
      <c r="N5" s="43"/>
      <c r="O5" s="43"/>
      <c r="P5" s="43"/>
    </row>
    <row r="6" spans="1:16" ht="16.5">
      <c r="A6" s="65" t="s">
        <v>4</v>
      </c>
      <c r="B6" s="75">
        <v>0</v>
      </c>
      <c r="C6" s="76"/>
      <c r="D6" s="77">
        <f t="shared" si="0"/>
        <v>0</v>
      </c>
      <c r="E6" s="77">
        <f t="shared" si="1"/>
        <v>0</v>
      </c>
      <c r="F6" s="86">
        <f t="shared" si="2"/>
        <v>0</v>
      </c>
      <c r="G6" s="76">
        <v>0</v>
      </c>
      <c r="H6" s="76">
        <v>0</v>
      </c>
      <c r="I6" s="78"/>
      <c r="J6" s="83"/>
      <c r="K6" s="43"/>
      <c r="L6" s="43"/>
      <c r="M6" s="43"/>
      <c r="N6" s="43"/>
      <c r="O6" s="43"/>
      <c r="P6" s="43"/>
    </row>
    <row r="7" spans="1:16" s="74" customFormat="1" ht="16.5">
      <c r="A7" s="65" t="s">
        <v>6</v>
      </c>
      <c r="B7" s="75">
        <v>0</v>
      </c>
      <c r="C7" s="76"/>
      <c r="D7" s="77">
        <f t="shared" si="0"/>
        <v>0</v>
      </c>
      <c r="E7" s="77">
        <f t="shared" si="1"/>
        <v>0</v>
      </c>
      <c r="F7" s="86">
        <f t="shared" si="2"/>
        <v>0</v>
      </c>
      <c r="G7" s="76">
        <v>0</v>
      </c>
      <c r="H7" s="76">
        <v>0</v>
      </c>
      <c r="I7" s="78"/>
      <c r="J7" s="78"/>
      <c r="K7" s="58"/>
      <c r="L7" s="58"/>
      <c r="M7" s="58"/>
      <c r="N7" s="58"/>
      <c r="O7" s="58"/>
      <c r="P7" s="58"/>
    </row>
    <row r="8" spans="1:16" s="74" customFormat="1" ht="16.5">
      <c r="A8" s="65" t="s">
        <v>7</v>
      </c>
      <c r="B8" s="78">
        <v>0</v>
      </c>
      <c r="C8" s="76"/>
      <c r="D8" s="77">
        <f t="shared" si="0"/>
        <v>0</v>
      </c>
      <c r="E8" s="77">
        <f t="shared" si="1"/>
        <v>0</v>
      </c>
      <c r="F8" s="86">
        <f t="shared" si="2"/>
        <v>0</v>
      </c>
      <c r="G8" s="76">
        <v>0</v>
      </c>
      <c r="H8" s="76">
        <v>0</v>
      </c>
      <c r="I8" s="78"/>
      <c r="J8" s="78"/>
      <c r="K8" s="58"/>
      <c r="L8" s="58"/>
      <c r="M8" s="58"/>
      <c r="N8" s="58"/>
      <c r="O8" s="58"/>
      <c r="P8" s="58"/>
    </row>
    <row r="9" spans="1:16" s="97" customFormat="1" ht="16.5">
      <c r="A9" s="65" t="s">
        <v>8</v>
      </c>
      <c r="B9" s="78">
        <v>0</v>
      </c>
      <c r="C9" s="76"/>
      <c r="D9" s="77">
        <f t="shared" si="0"/>
        <v>0</v>
      </c>
      <c r="E9" s="77">
        <f t="shared" si="1"/>
        <v>0</v>
      </c>
      <c r="F9" s="86">
        <f t="shared" si="2"/>
        <v>0</v>
      </c>
      <c r="G9" s="76">
        <v>0</v>
      </c>
      <c r="H9" s="76">
        <v>0</v>
      </c>
      <c r="I9" s="78"/>
      <c r="J9" s="78"/>
      <c r="K9" s="58"/>
      <c r="L9" s="58"/>
      <c r="M9" s="58"/>
      <c r="N9" s="58"/>
      <c r="O9" s="58"/>
      <c r="P9" s="58"/>
    </row>
    <row r="10" spans="1:16" s="74" customFormat="1" ht="16.5">
      <c r="A10" s="65" t="s">
        <v>9</v>
      </c>
      <c r="B10" s="78">
        <v>0</v>
      </c>
      <c r="C10" s="76"/>
      <c r="D10" s="77">
        <f t="shared" si="0"/>
        <v>0</v>
      </c>
      <c r="E10" s="77">
        <f t="shared" si="1"/>
        <v>0</v>
      </c>
      <c r="F10" s="86">
        <f t="shared" si="2"/>
        <v>0</v>
      </c>
      <c r="G10" s="76">
        <v>0</v>
      </c>
      <c r="H10" s="76">
        <v>0</v>
      </c>
      <c r="I10" s="78"/>
      <c r="J10" s="78"/>
      <c r="K10" s="58"/>
      <c r="L10" s="58"/>
      <c r="M10" s="58"/>
      <c r="N10" s="58"/>
      <c r="O10" s="58"/>
      <c r="P10" s="58"/>
    </row>
    <row r="11" spans="1:16" s="74" customFormat="1" ht="16.5">
      <c r="A11" s="65" t="s">
        <v>10</v>
      </c>
      <c r="B11" s="78">
        <v>0</v>
      </c>
      <c r="C11" s="76"/>
      <c r="D11" s="77">
        <f t="shared" si="0"/>
        <v>0</v>
      </c>
      <c r="E11" s="77">
        <f t="shared" si="1"/>
        <v>0</v>
      </c>
      <c r="F11" s="86">
        <f t="shared" si="2"/>
        <v>0</v>
      </c>
      <c r="G11" s="76">
        <v>0</v>
      </c>
      <c r="H11" s="76">
        <v>0</v>
      </c>
      <c r="I11" s="78"/>
      <c r="J11" s="78"/>
      <c r="K11" s="58"/>
      <c r="L11" s="58"/>
      <c r="M11" s="58"/>
      <c r="N11" s="58"/>
      <c r="O11" s="58"/>
      <c r="P11" s="58"/>
    </row>
    <row r="12" spans="1:16" s="97" customFormat="1" ht="16.5">
      <c r="A12" s="66" t="s">
        <v>11</v>
      </c>
      <c r="B12" s="79">
        <v>0</v>
      </c>
      <c r="C12" s="76"/>
      <c r="D12" s="77">
        <f t="shared" si="0"/>
        <v>0</v>
      </c>
      <c r="E12" s="77">
        <f t="shared" si="1"/>
        <v>0</v>
      </c>
      <c r="F12" s="86">
        <f t="shared" si="2"/>
        <v>0</v>
      </c>
      <c r="G12" s="76">
        <v>0</v>
      </c>
      <c r="H12" s="76">
        <v>0</v>
      </c>
      <c r="I12" s="78"/>
      <c r="J12" s="78"/>
      <c r="K12" s="58"/>
      <c r="L12" s="58"/>
      <c r="M12" s="58"/>
      <c r="N12" s="58"/>
      <c r="O12" s="58"/>
      <c r="P12" s="58"/>
    </row>
    <row r="13" spans="1:16" s="98" customFormat="1" ht="16.5">
      <c r="A13" s="65" t="s">
        <v>12</v>
      </c>
      <c r="B13" s="78">
        <v>0</v>
      </c>
      <c r="C13" s="76">
        <v>0</v>
      </c>
      <c r="D13" s="77">
        <f t="shared" si="0"/>
        <v>0</v>
      </c>
      <c r="E13" s="77">
        <f t="shared" si="1"/>
        <v>0</v>
      </c>
      <c r="F13" s="86">
        <f t="shared" si="2"/>
        <v>0</v>
      </c>
      <c r="G13" s="76">
        <v>0</v>
      </c>
      <c r="H13" s="76">
        <v>0</v>
      </c>
      <c r="I13" s="78">
        <v>0</v>
      </c>
      <c r="J13" s="78"/>
      <c r="K13" s="58"/>
      <c r="L13" s="58"/>
      <c r="M13" s="58"/>
      <c r="N13" s="58"/>
      <c r="O13" s="58"/>
      <c r="P13" s="58"/>
    </row>
    <row r="14" spans="1:16" s="97" customFormat="1" ht="30">
      <c r="A14" s="66" t="s">
        <v>13</v>
      </c>
      <c r="B14" s="79">
        <v>0</v>
      </c>
      <c r="C14" s="76"/>
      <c r="D14" s="77">
        <f>_xlfn.IFERROR(G14/B14*1000,0)</f>
        <v>0</v>
      </c>
      <c r="E14" s="77">
        <f t="shared" si="1"/>
        <v>0</v>
      </c>
      <c r="F14" s="86">
        <f t="shared" si="2"/>
        <v>0</v>
      </c>
      <c r="G14" s="76">
        <v>0</v>
      </c>
      <c r="H14" s="76">
        <v>0</v>
      </c>
      <c r="I14" s="78"/>
      <c r="J14" s="78"/>
      <c r="K14" s="58"/>
      <c r="L14" s="58"/>
      <c r="M14" s="58"/>
      <c r="N14" s="58"/>
      <c r="O14" s="58"/>
      <c r="P14" s="58"/>
    </row>
    <row r="15" spans="1:16" s="97" customFormat="1" ht="16.5">
      <c r="A15" s="65" t="s">
        <v>14</v>
      </c>
      <c r="B15" s="78">
        <v>0</v>
      </c>
      <c r="C15" s="76"/>
      <c r="D15" s="77">
        <f t="shared" si="0"/>
        <v>0</v>
      </c>
      <c r="E15" s="77">
        <f t="shared" si="1"/>
        <v>0</v>
      </c>
      <c r="F15" s="86">
        <f t="shared" si="2"/>
        <v>0</v>
      </c>
      <c r="G15" s="76">
        <v>0</v>
      </c>
      <c r="H15" s="76">
        <v>0</v>
      </c>
      <c r="I15" s="78"/>
      <c r="J15" s="78"/>
      <c r="K15" s="58"/>
      <c r="L15" s="58"/>
      <c r="M15" s="58"/>
      <c r="N15" s="58"/>
      <c r="O15" s="58"/>
      <c r="P15" s="58"/>
    </row>
    <row r="16" spans="1:16" s="97" customFormat="1" ht="16.5">
      <c r="A16" s="67" t="s">
        <v>66</v>
      </c>
      <c r="B16" s="78">
        <v>36.60000000000002</v>
      </c>
      <c r="C16" s="76">
        <v>34.1</v>
      </c>
      <c r="D16" s="77">
        <f>_xlfn.IFERROR(G16/B16*1000,0)</f>
        <v>48560.10928961744</v>
      </c>
      <c r="E16" s="77">
        <f t="shared" si="1"/>
        <v>48560.11730205278</v>
      </c>
      <c r="F16" s="86">
        <f>_xlfn.IFERROR(E16/$I$2*100,0)</f>
        <v>100.0002415610642</v>
      </c>
      <c r="G16" s="76">
        <v>1777.2999999999993</v>
      </c>
      <c r="H16" s="76">
        <v>1.2000000000000002</v>
      </c>
      <c r="I16" s="78">
        <v>9935.4</v>
      </c>
      <c r="J16" s="78">
        <v>6</v>
      </c>
      <c r="K16" s="58"/>
      <c r="L16" s="58"/>
      <c r="M16" s="58"/>
      <c r="N16" s="58"/>
      <c r="O16" s="58"/>
      <c r="P16" s="58"/>
    </row>
    <row r="17" spans="1:16" s="97" customFormat="1" ht="16.5">
      <c r="A17" s="65" t="s">
        <v>67</v>
      </c>
      <c r="B17" s="78">
        <v>0</v>
      </c>
      <c r="C17" s="76"/>
      <c r="D17" s="77">
        <f t="shared" si="0"/>
        <v>0</v>
      </c>
      <c r="E17" s="77">
        <f t="shared" si="1"/>
        <v>0</v>
      </c>
      <c r="F17" s="86">
        <f t="shared" si="2"/>
        <v>0</v>
      </c>
      <c r="G17" s="76">
        <v>0</v>
      </c>
      <c r="H17" s="76">
        <v>0</v>
      </c>
      <c r="I17" s="78"/>
      <c r="J17" s="78"/>
      <c r="K17" s="58"/>
      <c r="L17" s="58"/>
      <c r="M17" s="58"/>
      <c r="N17" s="58"/>
      <c r="O17" s="58"/>
      <c r="P17" s="58"/>
    </row>
    <row r="18" spans="1:16" s="74" customFormat="1" ht="16.5">
      <c r="A18" s="65" t="s">
        <v>16</v>
      </c>
      <c r="B18" s="78">
        <v>0</v>
      </c>
      <c r="C18" s="76">
        <v>0</v>
      </c>
      <c r="D18" s="77">
        <f t="shared" si="0"/>
        <v>0</v>
      </c>
      <c r="E18" s="77">
        <f t="shared" si="1"/>
        <v>0</v>
      </c>
      <c r="F18" s="86">
        <f t="shared" si="2"/>
        <v>0</v>
      </c>
      <c r="G18" s="76">
        <v>0</v>
      </c>
      <c r="H18" s="76">
        <v>0</v>
      </c>
      <c r="I18" s="78">
        <v>0</v>
      </c>
      <c r="J18" s="78"/>
      <c r="K18" s="58"/>
      <c r="L18" s="58"/>
      <c r="M18" s="58"/>
      <c r="N18" s="58"/>
      <c r="O18" s="58"/>
      <c r="P18" s="58"/>
    </row>
    <row r="19" spans="1:16" s="74" customFormat="1" ht="16.5">
      <c r="A19" s="65" t="s">
        <v>17</v>
      </c>
      <c r="B19" s="78">
        <v>0</v>
      </c>
      <c r="C19" s="76"/>
      <c r="D19" s="77">
        <f t="shared" si="0"/>
        <v>0</v>
      </c>
      <c r="E19" s="77">
        <f t="shared" si="1"/>
        <v>0</v>
      </c>
      <c r="F19" s="86">
        <f t="shared" si="2"/>
        <v>0</v>
      </c>
      <c r="G19" s="76">
        <v>0</v>
      </c>
      <c r="H19" s="76">
        <v>0</v>
      </c>
      <c r="I19" s="78"/>
      <c r="J19" s="78"/>
      <c r="K19" s="58"/>
      <c r="L19" s="58"/>
      <c r="M19" s="58"/>
      <c r="N19" s="58"/>
      <c r="O19" s="58"/>
      <c r="P19" s="58"/>
    </row>
    <row r="20" spans="1:16" s="74" customFormat="1" ht="16.5">
      <c r="A20" s="68" t="s">
        <v>68</v>
      </c>
      <c r="B20" s="80">
        <v>0</v>
      </c>
      <c r="C20" s="81"/>
      <c r="D20" s="87">
        <f t="shared" si="0"/>
        <v>0</v>
      </c>
      <c r="E20" s="77">
        <f t="shared" si="1"/>
        <v>0</v>
      </c>
      <c r="F20" s="86">
        <f t="shared" si="2"/>
        <v>0</v>
      </c>
      <c r="G20" s="81">
        <v>0</v>
      </c>
      <c r="H20" s="81">
        <v>0</v>
      </c>
      <c r="I20" s="80"/>
      <c r="J20" s="80"/>
      <c r="K20" s="58"/>
      <c r="L20" s="58"/>
      <c r="M20" s="58"/>
      <c r="N20" s="58"/>
      <c r="O20" s="58"/>
      <c r="P20" s="58"/>
    </row>
    <row r="21" spans="1:16" s="99" customFormat="1" ht="26.25" customHeight="1">
      <c r="A21" s="69" t="s">
        <v>46</v>
      </c>
      <c r="B21" s="88">
        <f>SUM(B4:B20)</f>
        <v>36.60000000000002</v>
      </c>
      <c r="C21" s="88">
        <f>SUM(C4:C20)</f>
        <v>34.1</v>
      </c>
      <c r="D21" s="88">
        <f>_xlfn.IFERROR(G21/B21*1000,0)</f>
        <v>48560.10928961744</v>
      </c>
      <c r="E21" s="88">
        <f>_xlfn.IFERROR(I21/C21/$K$1*1000,0)</f>
        <v>48560.11730205278</v>
      </c>
      <c r="F21" s="89">
        <f>_xlfn.IFERROR(E21/$I$2*100,0)</f>
        <v>100.0002415610642</v>
      </c>
      <c r="G21" s="88">
        <f>SUM(G4:G20)</f>
        <v>1777.2999999999993</v>
      </c>
      <c r="H21" s="88">
        <f>SUM(H4:H20)</f>
        <v>1.2000000000000002</v>
      </c>
      <c r="I21" s="88">
        <f>SUM(I4:I20)</f>
        <v>9935.4</v>
      </c>
      <c r="J21" s="88">
        <f>SUM(J4:J20)</f>
        <v>6</v>
      </c>
      <c r="K21" s="90"/>
      <c r="L21" s="90"/>
      <c r="M21" s="90"/>
      <c r="N21" s="90"/>
      <c r="O21" s="96"/>
      <c r="P21" s="96"/>
    </row>
    <row r="22" spans="1:13" s="74" customFormat="1" ht="16.5">
      <c r="A22" s="42" t="s">
        <v>76</v>
      </c>
      <c r="B22" s="80">
        <v>13</v>
      </c>
      <c r="C22" s="81">
        <v>13.3</v>
      </c>
      <c r="D22" s="87">
        <f>_xlfn.IFERROR(G22/B22*1000,0)</f>
        <v>50053.846153846156</v>
      </c>
      <c r="E22" s="77">
        <f>_xlfn.IFERROR(I22/C22/$K$1*1000,0)</f>
        <v>48850.87719298246</v>
      </c>
      <c r="F22" s="86">
        <f>_xlfn.IFERROR(E22/$I$2*100,0)</f>
        <v>100.59900575161132</v>
      </c>
      <c r="G22" s="81">
        <v>650.7</v>
      </c>
      <c r="H22" s="81">
        <v>0</v>
      </c>
      <c r="I22" s="80">
        <v>3898.3</v>
      </c>
      <c r="J22" s="80"/>
      <c r="K22" s="36"/>
      <c r="L22" s="36"/>
      <c r="M22" s="36"/>
    </row>
    <row r="23" spans="1:13" s="74" customFormat="1" ht="16.5">
      <c r="A23" s="42" t="s">
        <v>77</v>
      </c>
      <c r="B23" s="80">
        <v>19</v>
      </c>
      <c r="C23" s="81">
        <v>18.5</v>
      </c>
      <c r="D23" s="87">
        <f aca="true" t="shared" si="3" ref="D23:D31">_xlfn.IFERROR(G23/B23*1000,0)</f>
        <v>64263.15789473683</v>
      </c>
      <c r="E23" s="77">
        <f aca="true" t="shared" si="4" ref="E23:E31">_xlfn.IFERROR(I23/C23/$K$1*1000,0)</f>
        <v>59097.2972972973</v>
      </c>
      <c r="F23" s="86">
        <f aca="true" t="shared" si="5" ref="F23:F31">_xlfn.IFERROR(E23/$I$2*100,0)</f>
        <v>121.69954138652656</v>
      </c>
      <c r="G23" s="81">
        <v>1221</v>
      </c>
      <c r="H23" s="81">
        <v>0</v>
      </c>
      <c r="I23" s="80">
        <v>6559.8</v>
      </c>
      <c r="J23" s="80"/>
      <c r="K23" s="36"/>
      <c r="L23" s="36"/>
      <c r="M23" s="36"/>
    </row>
    <row r="24" spans="1:13" s="74" customFormat="1" ht="31.5">
      <c r="A24" s="42" t="s">
        <v>78</v>
      </c>
      <c r="B24" s="80">
        <v>23</v>
      </c>
      <c r="C24" s="81">
        <v>31.3</v>
      </c>
      <c r="D24" s="87">
        <f t="shared" si="3"/>
        <v>70943.47826086957</v>
      </c>
      <c r="E24" s="77">
        <f t="shared" si="4"/>
        <v>48003.194888178914</v>
      </c>
      <c r="F24" s="86">
        <f t="shared" si="5"/>
        <v>98.85336673842446</v>
      </c>
      <c r="G24" s="81">
        <v>1631.7</v>
      </c>
      <c r="H24" s="81">
        <v>0</v>
      </c>
      <c r="I24" s="80">
        <v>9015</v>
      </c>
      <c r="J24" s="80"/>
      <c r="K24" s="36"/>
      <c r="L24" s="36"/>
      <c r="M24" s="36"/>
    </row>
    <row r="25" spans="1:13" s="74" customFormat="1" ht="16.5">
      <c r="A25" s="42" t="s">
        <v>79</v>
      </c>
      <c r="B25" s="80">
        <v>10</v>
      </c>
      <c r="C25" s="81">
        <v>10</v>
      </c>
      <c r="D25" s="87">
        <f t="shared" si="3"/>
        <v>59179.99999999999</v>
      </c>
      <c r="E25" s="77">
        <f t="shared" si="4"/>
        <v>54083.333333333336</v>
      </c>
      <c r="F25" s="86">
        <f t="shared" si="5"/>
        <v>111.37424492037343</v>
      </c>
      <c r="G25" s="81">
        <v>591.8</v>
      </c>
      <c r="H25" s="81">
        <v>0</v>
      </c>
      <c r="I25" s="80">
        <v>3245</v>
      </c>
      <c r="J25" s="80"/>
      <c r="K25" s="36"/>
      <c r="L25" s="36"/>
      <c r="M25" s="36"/>
    </row>
    <row r="26" spans="1:13" s="74" customFormat="1" ht="16.5">
      <c r="A26" s="42" t="s">
        <v>80</v>
      </c>
      <c r="B26" s="80">
        <v>16</v>
      </c>
      <c r="C26" s="81">
        <v>17</v>
      </c>
      <c r="D26" s="87">
        <f t="shared" si="3"/>
        <v>50631.25</v>
      </c>
      <c r="E26" s="77">
        <f t="shared" si="4"/>
        <v>48220.588235294126</v>
      </c>
      <c r="F26" s="86">
        <f t="shared" si="5"/>
        <v>99.30104661304392</v>
      </c>
      <c r="G26" s="81">
        <v>810.1</v>
      </c>
      <c r="H26" s="81">
        <v>0</v>
      </c>
      <c r="I26" s="80">
        <v>4918.500000000001</v>
      </c>
      <c r="J26" s="80"/>
      <c r="K26" s="36"/>
      <c r="L26" s="36"/>
      <c r="M26" s="36"/>
    </row>
    <row r="27" spans="1:13" s="74" customFormat="1" ht="16.5">
      <c r="A27" s="42" t="s">
        <v>81</v>
      </c>
      <c r="B27" s="80">
        <v>15.65</v>
      </c>
      <c r="C27" s="81">
        <v>17.7</v>
      </c>
      <c r="D27" s="87">
        <f t="shared" si="3"/>
        <v>67936.10223642174</v>
      </c>
      <c r="E27" s="77">
        <f t="shared" si="4"/>
        <v>56666.76082862523</v>
      </c>
      <c r="F27" s="86">
        <f t="shared" si="5"/>
        <v>116.69431801611456</v>
      </c>
      <c r="G27" s="81">
        <v>1063.2</v>
      </c>
      <c r="H27" s="81">
        <v>0</v>
      </c>
      <c r="I27" s="80">
        <v>6018.009999999999</v>
      </c>
      <c r="J27" s="80"/>
      <c r="K27" s="36"/>
      <c r="L27" s="36"/>
      <c r="M27" s="36"/>
    </row>
    <row r="28" spans="1:13" s="74" customFormat="1" ht="16.5">
      <c r="A28" s="42" t="s">
        <v>82</v>
      </c>
      <c r="B28" s="80">
        <v>13</v>
      </c>
      <c r="C28" s="81">
        <v>13.3</v>
      </c>
      <c r="D28" s="87">
        <f t="shared" si="3"/>
        <v>53884.61538461539</v>
      </c>
      <c r="E28" s="77">
        <f t="shared" si="4"/>
        <v>48759.3984962406</v>
      </c>
      <c r="F28" s="86">
        <f t="shared" si="5"/>
        <v>100.41062293295018</v>
      </c>
      <c r="G28" s="81">
        <v>700.5</v>
      </c>
      <c r="H28" s="81">
        <v>0</v>
      </c>
      <c r="I28" s="80">
        <v>3891</v>
      </c>
      <c r="J28" s="80"/>
      <c r="K28" s="36"/>
      <c r="L28" s="36"/>
      <c r="M28" s="36"/>
    </row>
    <row r="29" spans="1:13" s="74" customFormat="1" ht="16.5">
      <c r="A29" s="42" t="s">
        <v>83</v>
      </c>
      <c r="B29" s="80">
        <v>31</v>
      </c>
      <c r="C29" s="81">
        <v>31.3</v>
      </c>
      <c r="D29" s="87">
        <f t="shared" si="3"/>
        <v>51006.45161290323</v>
      </c>
      <c r="E29" s="77">
        <f t="shared" si="4"/>
        <v>48707.66773162939</v>
      </c>
      <c r="F29" s="86">
        <f t="shared" si="5"/>
        <v>100.30409335179036</v>
      </c>
      <c r="G29" s="81">
        <v>1581.2</v>
      </c>
      <c r="H29" s="81">
        <v>0</v>
      </c>
      <c r="I29" s="80">
        <v>9147.300000000001</v>
      </c>
      <c r="J29" s="80">
        <v>67.8</v>
      </c>
      <c r="K29" s="36"/>
      <c r="L29" s="36"/>
      <c r="M29" s="36"/>
    </row>
    <row r="30" spans="1:13" s="74" customFormat="1" ht="16.5">
      <c r="A30" s="42" t="s">
        <v>84</v>
      </c>
      <c r="B30" s="80">
        <v>9</v>
      </c>
      <c r="C30" s="81">
        <v>11.3</v>
      </c>
      <c r="D30" s="87">
        <f t="shared" si="3"/>
        <v>49000</v>
      </c>
      <c r="E30" s="77">
        <f>_xlfn.IFERROR(I30/C30/$K$1*1000,0)</f>
        <v>49250.73746312685</v>
      </c>
      <c r="F30" s="86">
        <f>_xlfn.IFERROR(E30/$I$2*100,0)</f>
        <v>101.42244123378674</v>
      </c>
      <c r="G30" s="81">
        <v>441</v>
      </c>
      <c r="H30" s="81">
        <v>0</v>
      </c>
      <c r="I30" s="80">
        <v>3339.2000000000003</v>
      </c>
      <c r="J30" s="80"/>
      <c r="K30" s="36"/>
      <c r="L30" s="36"/>
      <c r="M30" s="36"/>
    </row>
    <row r="31" spans="1:11" s="74" customFormat="1" ht="16.5">
      <c r="A31" s="42" t="s">
        <v>85</v>
      </c>
      <c r="B31" s="80">
        <v>19</v>
      </c>
      <c r="C31" s="81">
        <v>19.3</v>
      </c>
      <c r="D31" s="87">
        <f t="shared" si="3"/>
        <v>47568.42105263158</v>
      </c>
      <c r="E31" s="77">
        <f t="shared" si="4"/>
        <v>50590.673575129535</v>
      </c>
      <c r="F31" s="86">
        <f t="shared" si="5"/>
        <v>104.1817824858516</v>
      </c>
      <c r="G31" s="81">
        <v>903.8</v>
      </c>
      <c r="H31" s="81">
        <v>0</v>
      </c>
      <c r="I31" s="80">
        <v>5858.400000000001</v>
      </c>
      <c r="J31" s="80"/>
      <c r="K31" s="36"/>
    </row>
    <row r="32" spans="1:17" s="74" customFormat="1" ht="16.5">
      <c r="A32" s="69" t="s">
        <v>46</v>
      </c>
      <c r="B32" s="88">
        <f>SUM(B22:B31)</f>
        <v>168.65</v>
      </c>
      <c r="C32" s="88">
        <f>SUM(C22:C31)</f>
        <v>183.00000000000003</v>
      </c>
      <c r="D32" s="88">
        <f>_xlfn.IFERROR(G32/B32*1000,0)</f>
        <v>56892.973613993476</v>
      </c>
      <c r="E32" s="88">
        <f>_xlfn.IFERROR(I32/C32/$K$1*1000,0)</f>
        <v>50902.103825136604</v>
      </c>
      <c r="F32" s="89">
        <f>_xlfn.IFERROR(E32/$I$2*100,0)</f>
        <v>104.82311331370799</v>
      </c>
      <c r="G32" s="88">
        <f>SUM(G22:G31)</f>
        <v>9595</v>
      </c>
      <c r="H32" s="88">
        <f>SUM(H22:H31)</f>
        <v>0</v>
      </c>
      <c r="I32" s="88">
        <f>SUM(I22:I31)</f>
        <v>55890.51</v>
      </c>
      <c r="J32" s="88">
        <f>SUM(J22:J31)</f>
        <v>67.8</v>
      </c>
      <c r="K32" s="36"/>
      <c r="L32" s="36"/>
      <c r="M32" s="36"/>
      <c r="N32" s="36"/>
      <c r="O32" s="36"/>
      <c r="P32" s="36"/>
      <c r="Q32" s="36"/>
    </row>
    <row r="33" spans="1:14" s="74" customFormat="1" ht="16.5">
      <c r="A33" s="73" t="s">
        <v>48</v>
      </c>
      <c r="B33" s="88">
        <f>B21+B32</f>
        <v>205.25000000000003</v>
      </c>
      <c r="C33" s="88">
        <f>C21+C32</f>
        <v>217.10000000000002</v>
      </c>
      <c r="D33" s="88">
        <f>_xlfn.IFERROR(G33/B33*1000,0)</f>
        <v>55407.064555420206</v>
      </c>
      <c r="E33" s="88">
        <f>_xlfn.IFERROR(I33/C33/$K$1*1000,0)</f>
        <v>50534.24689083371</v>
      </c>
      <c r="F33" s="89">
        <f>_xlfn.IFERROR(E33/$I$2*100,0)</f>
        <v>104.0655825593775</v>
      </c>
      <c r="G33" s="88">
        <f>G21+G32</f>
        <v>11372.3</v>
      </c>
      <c r="H33" s="88">
        <f>H21+H32</f>
        <v>1.2000000000000002</v>
      </c>
      <c r="I33" s="88">
        <f>I21+I32</f>
        <v>65825.91</v>
      </c>
      <c r="J33" s="88">
        <f>J21+J32</f>
        <v>73.8</v>
      </c>
      <c r="K33" s="36"/>
      <c r="L33" s="51"/>
      <c r="M33" s="36"/>
      <c r="N33" s="51"/>
    </row>
    <row r="34" spans="1:16" s="74" customFormat="1" ht="33.75" thickBot="1">
      <c r="A34" s="62" t="s">
        <v>87</v>
      </c>
      <c r="B34" s="94">
        <v>42.7</v>
      </c>
      <c r="C34" s="94">
        <v>45.2</v>
      </c>
      <c r="D34" s="95">
        <f>_xlfn.IFERROR(G34/B34*1000,0)</f>
        <v>57737.704918032774</v>
      </c>
      <c r="E34" s="95">
        <f>_xlfn.IFERROR(I34/C34/$K$1*1000,0)</f>
        <v>50731.19469026548</v>
      </c>
      <c r="F34" s="94">
        <f>_xlfn.IFERROR(E34/$I$2*100,0)</f>
        <v>104.47115875260602</v>
      </c>
      <c r="G34" s="94">
        <v>2465.3999999999996</v>
      </c>
      <c r="H34" s="94">
        <v>0</v>
      </c>
      <c r="I34" s="94">
        <v>13758.3</v>
      </c>
      <c r="J34" s="94">
        <v>0</v>
      </c>
      <c r="K34" s="100"/>
      <c r="L34" s="36"/>
      <c r="O34" s="101"/>
      <c r="P34" s="101"/>
    </row>
    <row r="35" spans="1:12" s="74" customFormat="1" ht="17.25" thickBot="1">
      <c r="A35" s="63" t="s">
        <v>52</v>
      </c>
      <c r="B35" s="91">
        <f>B33+B34</f>
        <v>247.95000000000005</v>
      </c>
      <c r="C35" s="91">
        <f>C33+C34</f>
        <v>262.3</v>
      </c>
      <c r="D35" s="92">
        <f>_xlfn.IFERROR(G35/B35*1000,0)</f>
        <v>55808.42911877393</v>
      </c>
      <c r="E35" s="92">
        <f>_xlfn.IFERROR(I35/C35/$K$1*1000,0)</f>
        <v>50568.18528402593</v>
      </c>
      <c r="F35" s="93">
        <f>E35/$I$2*100</f>
        <v>104.1354721664455</v>
      </c>
      <c r="G35" s="91">
        <f>G33+G34</f>
        <v>13837.699999999999</v>
      </c>
      <c r="H35" s="91">
        <f>H33+H34</f>
        <v>1.2000000000000002</v>
      </c>
      <c r="I35" s="91">
        <f>I33+I34</f>
        <v>79584.21</v>
      </c>
      <c r="J35" s="91">
        <f>J33+J34</f>
        <v>73.8</v>
      </c>
      <c r="K35" s="96"/>
      <c r="L35" s="36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66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54</v>
      </c>
      <c r="B1">
        <v>1</v>
      </c>
    </row>
    <row r="2" spans="1:2" ht="15">
      <c r="A2" t="s">
        <v>55</v>
      </c>
      <c r="B2">
        <v>2</v>
      </c>
    </row>
    <row r="3" spans="1:2" ht="15">
      <c r="A3" t="s">
        <v>56</v>
      </c>
      <c r="B3">
        <v>3</v>
      </c>
    </row>
    <row r="4" spans="1:2" ht="15">
      <c r="A4" t="s">
        <v>57</v>
      </c>
      <c r="B4">
        <v>4</v>
      </c>
    </row>
    <row r="5" spans="1:2" ht="15">
      <c r="A5" t="s">
        <v>58</v>
      </c>
      <c r="B5">
        <v>5</v>
      </c>
    </row>
    <row r="6" spans="1:2" ht="15">
      <c r="A6" t="s">
        <v>59</v>
      </c>
      <c r="B6">
        <v>6</v>
      </c>
    </row>
    <row r="7" spans="1:2" ht="15">
      <c r="A7" t="s">
        <v>60</v>
      </c>
      <c r="B7">
        <v>7</v>
      </c>
    </row>
    <row r="8" spans="1:2" ht="15">
      <c r="A8" t="s">
        <v>61</v>
      </c>
      <c r="B8">
        <v>8</v>
      </c>
    </row>
    <row r="9" spans="1:2" ht="15">
      <c r="A9" t="s">
        <v>62</v>
      </c>
      <c r="B9">
        <v>9</v>
      </c>
    </row>
    <row r="10" spans="1:2" ht="15">
      <c r="A10" t="s">
        <v>63</v>
      </c>
      <c r="B10">
        <v>10</v>
      </c>
    </row>
    <row r="11" spans="1:2" ht="15">
      <c r="A11" t="s">
        <v>64</v>
      </c>
      <c r="B11">
        <v>11</v>
      </c>
    </row>
    <row r="12" spans="1:2" ht="15">
      <c r="A12" t="s">
        <v>65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2023-07-07T09:06:36Z</dcterms:modified>
  <cp:category/>
  <cp:version/>
  <cp:contentType/>
  <cp:contentStatus/>
</cp:coreProperties>
</file>