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'Пед.раб'!$A$1:$J$33</definedName>
    <definedName name="_xlnm.Print_Area" localSheetId="1">'СМП'!$A$1:$J$44</definedName>
    <definedName name="_xlnm.Print_Area" localSheetId="3">'Соц.раб'!$A$1:$J$47</definedName>
  </definedNames>
  <calcPr fullCalcOnLoad="1"/>
</workbook>
</file>

<file path=xl/sharedStrings.xml><?xml version="1.0" encoding="utf-8"?>
<sst xmlns="http://schemas.openxmlformats.org/spreadsheetml/2006/main" count="297" uniqueCount="87">
  <si>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</si>
  <si>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</si>
  <si>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</si>
  <si>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</si>
  <si>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</si>
  <si>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</si>
  <si>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</si>
  <si>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</si>
  <si>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</si>
  <si>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</si>
  <si>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</si>
  <si>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</si>
  <si>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</si>
  <si>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</si>
  <si>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</si>
  <si>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</si>
  <si>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</si>
  <si>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</si>
  <si>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</si>
  <si>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</si>
  <si>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</si>
  <si>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</si>
  <si>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</si>
  <si>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</si>
  <si>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</si>
  <si>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</si>
  <si>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</si>
  <si>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</si>
  <si>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</si>
  <si>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</si>
  <si>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</si>
  <si>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</si>
  <si>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</si>
  <si>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</si>
  <si>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</si>
  <si>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</si>
  <si>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</si>
  <si>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</si>
  <si>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</si>
  <si>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</si>
  <si>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</si>
  <si>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</si>
  <si>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</si>
  <si>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</si>
  <si>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</si>
  <si>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</si>
  <si>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</si>
  <si>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</si>
  <si>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</si>
  <si>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</si>
  <si>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</si>
  <si>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</si>
  <si>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СОЦ, РАБОТНИКИ ЗДРАВА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</si>
  <si>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</si>
  <si>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</si>
  <si>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</si>
  <si>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</si>
  <si>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</si>
  <si>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</si>
  <si>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</si>
  <si>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</si>
  <si>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</si>
  <si>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</si>
  <si>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</si>
  <si>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</si>
  <si>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</si>
  <si>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</si>
  <si>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</si>
  <si>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</si>
  <si>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"Волосовский КЦСОН "Берегиня"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</si>
  <si>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</si>
  <si>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</si>
  <si>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</si>
  <si>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ЛОГАУ "Сосновоборский МРЦ"</t>
  </si>
  <si>
    <t>ЛОГБУ "Гатчинский Центр "Дарина"</t>
  </si>
  <si>
    <t>ЛОГБУ "ГЦ ЛО"</t>
  </si>
  <si>
    <t>ЛОГБУ "Сланцевский СРЦН "Мечта"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</si>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</sst>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17" borderId="0" applyNumberFormat="0" applyBorder="0" applyAlignment="0" applyProtection="0"/>
    <xf numFmtId="0" fontId="32" fillId="27" borderId="0" applyNumberFormat="0" applyBorder="0" applyAlignment="0" applyProtection="0"/>
    <xf numFmtId="0" fontId="5" fillId="19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9" borderId="0" applyNumberFormat="0" applyBorder="0" applyAlignment="0" applyProtection="0"/>
    <xf numFmtId="0" fontId="32" fillId="41" borderId="0" applyNumberFormat="0" applyBorder="0" applyAlignment="0" applyProtection="0"/>
    <xf numFmtId="0" fontId="5" fillId="3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1" applyNumberFormat="0" applyAlignment="0" applyProtection="0"/>
    <xf numFmtId="0" fontId="6" fillId="13" borderId="2" applyNumberFormat="0" applyAlignment="0" applyProtection="0"/>
    <xf numFmtId="0" fontId="34" fillId="45" borderId="3" applyNumberFormat="0" applyAlignment="0" applyProtection="0"/>
    <xf numFmtId="0" fontId="7" fillId="46" borderId="4" applyNumberFormat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3" fillId="51" borderId="0" applyNumberFormat="0" applyBorder="0" applyAlignment="0" applyProtection="0"/>
    <xf numFmtId="0" fontId="16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4" fontId="49" fillId="0" borderId="0" xfId="114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2" fontId="27" fillId="12" borderId="19" xfId="0" applyNumberFormat="1" applyFont="1" applyFill="1" applyBorder="1" applyAlignment="1">
      <alignment horizontal="center" vertical="center" wrapText="1"/>
    </xf>
    <xf numFmtId="172" fontId="27" fillId="12" borderId="19" xfId="114" applyNumberFormat="1" applyFont="1" applyFill="1" applyBorder="1" applyAlignment="1">
      <alignment horizontal="center" vertical="center" wrapText="1"/>
    </xf>
    <xf numFmtId="174" fontId="27" fillId="12" borderId="19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wrapText="1"/>
    </xf>
    <xf numFmtId="0" fontId="27" fillId="55" borderId="23" xfId="0" applyNumberFormat="1" applyFont="1" applyFill="1" applyBorder="1" applyAlignment="1">
      <alignment horizontal="center" vertical="center" wrapText="1"/>
    </xf>
    <xf numFmtId="4" fontId="27" fillId="55" borderId="24" xfId="0" applyNumberFormat="1" applyFont="1" applyFill="1" applyBorder="1" applyAlignment="1">
      <alignment horizontal="center" vertical="center" wrapText="1"/>
    </xf>
    <xf numFmtId="176" fontId="27" fillId="55" borderId="24" xfId="114" applyNumberFormat="1" applyFont="1" applyFill="1" applyBorder="1" applyAlignment="1">
      <alignment horizontal="center" vertical="center" wrapText="1"/>
    </xf>
    <xf numFmtId="4" fontId="27" fillId="55" borderId="24" xfId="107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Alignment="1">
      <alignment wrapText="1"/>
    </xf>
    <xf numFmtId="4" fontId="23" fillId="0" borderId="19" xfId="114" applyNumberFormat="1" applyFont="1" applyFill="1" applyBorder="1" applyAlignment="1">
      <alignment horizontal="center" vertical="center" wrapText="1"/>
    </xf>
    <xf numFmtId="4" fontId="23" fillId="0" borderId="19" xfId="107" applyNumberFormat="1" applyFont="1" applyFill="1" applyBorder="1" applyAlignment="1">
      <alignment horizontal="center" vertical="center" wrapText="1"/>
    </xf>
    <xf numFmtId="4" fontId="28" fillId="0" borderId="19" xfId="114" applyNumberFormat="1" applyFont="1" applyFill="1" applyBorder="1" applyAlignment="1">
      <alignment horizontal="center" vertical="center" wrapText="1"/>
    </xf>
    <xf numFmtId="4" fontId="28" fillId="0" borderId="19" xfId="107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4" fontId="27" fillId="0" borderId="0" xfId="114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wrapText="1"/>
    </xf>
    <xf numFmtId="4" fontId="50" fillId="0" borderId="0" xfId="0" applyNumberFormat="1" applyFont="1" applyFill="1" applyAlignment="1">
      <alignment wrapText="1"/>
    </xf>
    <xf numFmtId="0" fontId="27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zoomScalePageLayoutView="0" workbookViewId="0" topLeftCell="A34">
      <selection activeCell="B46" sqref="B46:J46"/>
    </sheetView>
  </sheetViews>
  <sheetFormatPr defaultColWidth="9.140625" defaultRowHeight="15"/>
  <cols>
    <col min="1" max="1" width="33.28125" style="35" customWidth="1"/>
    <col min="2" max="2" width="17.140625" style="37" customWidth="1"/>
    <col min="3" max="3" width="16.8515625" style="56" customWidth="1"/>
    <col min="4" max="4" width="16.7109375" style="37" customWidth="1"/>
    <col min="5" max="5" width="13.00390625" style="37" customWidth="1"/>
    <col min="6" max="6" width="15.7109375" style="54" customWidth="1"/>
    <col min="7" max="7" width="11.28125" style="37" customWidth="1"/>
    <col min="8" max="8" width="11.8515625" style="37" customWidth="1"/>
    <col min="9" max="9" width="15.8515625" style="37" customWidth="1"/>
    <col min="10" max="10" width="12.140625" style="37" customWidth="1"/>
    <col min="11" max="16384" width="9.140625" style="39" customWidth="1"/>
  </cols>
  <sheetData>
    <row r="1" spans="1:11" ht="22.5" customHeight="1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38" t="s">
        <v>59</v>
      </c>
      <c r="K1" s="38">
        <f>VLOOKUP(month,месяцы!$A$1:$B$12,2,FALSE)</f>
        <v>5</v>
      </c>
    </row>
    <row r="2" spans="1:11" ht="19.5" customHeight="1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83"/>
    </row>
    <row r="3" spans="1:10" ht="113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(май)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</row>
    <row r="4" spans="1:11" ht="18" customHeight="1">
      <c r="A4" s="74" t="s">
        <v>2</v>
      </c>
      <c r="B4" s="88">
        <v>3.5</v>
      </c>
      <c r="C4" s="89">
        <v>3.5</v>
      </c>
      <c r="D4" s="90">
        <f>_xlfn.IFERROR(G4/B4*1000,0)</f>
        <v>98457.1428571429</v>
      </c>
      <c r="E4" s="90">
        <f>_xlfn.IFERROR(I4/C4/$K$1*1000,0)</f>
        <v>95365.71428571429</v>
      </c>
      <c r="F4" s="91">
        <f>_xlfn.IFERROR(E4/$I$2*100,0)</f>
        <v>196.3873852671217</v>
      </c>
      <c r="G4" s="89">
        <v>344.60000000000014</v>
      </c>
      <c r="H4" s="89">
        <v>0</v>
      </c>
      <c r="I4" s="92">
        <v>1668.9</v>
      </c>
      <c r="J4" s="92"/>
      <c r="K4" s="45"/>
    </row>
    <row r="5" spans="1:11" ht="18" customHeight="1">
      <c r="A5" s="74" t="s">
        <v>3</v>
      </c>
      <c r="B5" s="88">
        <v>0</v>
      </c>
      <c r="C5" s="89"/>
      <c r="D5" s="90">
        <f>#N/A</f>
        <v>0</v>
      </c>
      <c r="E5" s="90">
        <f aca="true" t="shared" si="0" ref="E5:E20">_xlfn.IFERROR(I5/C5/$K$1*1000,0)</f>
        <v>0</v>
      </c>
      <c r="F5" s="91">
        <f aca="true" t="shared" si="1" ref="F5:F20">_xlfn.IFERROR(E5/$I$2*100,0)</f>
        <v>0</v>
      </c>
      <c r="G5" s="89">
        <v>0</v>
      </c>
      <c r="H5" s="89">
        <v>0</v>
      </c>
      <c r="I5" s="92"/>
      <c r="J5" s="92"/>
      <c r="K5" s="45"/>
    </row>
    <row r="6" spans="1:11" ht="18" customHeight="1">
      <c r="A6" s="74" t="s">
        <v>4</v>
      </c>
      <c r="B6" s="88">
        <v>1</v>
      </c>
      <c r="C6" s="89">
        <v>1</v>
      </c>
      <c r="D6" s="90">
        <f>#N/A</f>
        <v>97100.00000000003</v>
      </c>
      <c r="E6" s="90">
        <f t="shared" si="0"/>
        <v>97120</v>
      </c>
      <c r="F6" s="91">
        <f t="shared" si="1"/>
        <v>200</v>
      </c>
      <c r="G6" s="89">
        <v>97.10000000000002</v>
      </c>
      <c r="H6" s="89">
        <v>0</v>
      </c>
      <c r="I6" s="92">
        <v>485.6</v>
      </c>
      <c r="J6" s="92"/>
      <c r="K6" s="45"/>
    </row>
    <row r="7" spans="1:11" ht="18" customHeight="1">
      <c r="A7" s="74" t="s">
        <v>6</v>
      </c>
      <c r="B7" s="88">
        <v>2</v>
      </c>
      <c r="C7" s="89">
        <v>2</v>
      </c>
      <c r="D7" s="90">
        <f>#N/A</f>
        <v>98800.00000000001</v>
      </c>
      <c r="E7" s="90">
        <f t="shared" si="0"/>
        <v>97600</v>
      </c>
      <c r="F7" s="91">
        <f t="shared" si="1"/>
        <v>200.98846787479405</v>
      </c>
      <c r="G7" s="89">
        <v>197.60000000000002</v>
      </c>
      <c r="H7" s="89">
        <v>0</v>
      </c>
      <c r="I7" s="92">
        <v>976</v>
      </c>
      <c r="J7" s="92"/>
      <c r="K7" s="45"/>
    </row>
    <row r="8" spans="1:11" ht="18" customHeight="1">
      <c r="A8" s="74" t="s">
        <v>7</v>
      </c>
      <c r="B8" s="92">
        <v>1</v>
      </c>
      <c r="C8" s="89">
        <v>1</v>
      </c>
      <c r="D8" s="90">
        <f>#N/A</f>
        <v>97100.00000000003</v>
      </c>
      <c r="E8" s="90">
        <f t="shared" si="0"/>
        <v>97120</v>
      </c>
      <c r="F8" s="91">
        <f t="shared" si="1"/>
        <v>200</v>
      </c>
      <c r="G8" s="89">
        <v>97.10000000000002</v>
      </c>
      <c r="H8" s="89">
        <v>1.700000000000001</v>
      </c>
      <c r="I8" s="92">
        <v>485.6</v>
      </c>
      <c r="J8" s="92">
        <v>10.4</v>
      </c>
      <c r="K8" s="45"/>
    </row>
    <row r="9" spans="1:11" s="46" customFormat="1" ht="18" customHeight="1">
      <c r="A9" s="74" t="s">
        <v>8</v>
      </c>
      <c r="B9" s="92">
        <v>6.3039999999999985</v>
      </c>
      <c r="C9" s="89">
        <v>6</v>
      </c>
      <c r="D9" s="90">
        <f>#N/A</f>
        <v>103821.38324873103</v>
      </c>
      <c r="E9" s="90">
        <f t="shared" si="0"/>
        <v>98216.33333333334</v>
      </c>
      <c r="F9" s="91">
        <f t="shared" si="1"/>
        <v>202.25768808347064</v>
      </c>
      <c r="G9" s="89">
        <v>654.4900000000002</v>
      </c>
      <c r="H9" s="89">
        <v>0</v>
      </c>
      <c r="I9" s="92">
        <v>2946.4900000000002</v>
      </c>
      <c r="J9" s="92"/>
      <c r="K9" s="45"/>
    </row>
    <row r="10" spans="1:11" ht="18" customHeight="1">
      <c r="A10" s="74" t="s">
        <v>9</v>
      </c>
      <c r="B10" s="92">
        <v>1</v>
      </c>
      <c r="C10" s="89">
        <v>1</v>
      </c>
      <c r="D10" s="90">
        <f>#N/A</f>
        <v>107300.00000000001</v>
      </c>
      <c r="E10" s="90">
        <f t="shared" si="0"/>
        <v>98740</v>
      </c>
      <c r="F10" s="91">
        <f t="shared" si="1"/>
        <v>203.33607907742999</v>
      </c>
      <c r="G10" s="89">
        <v>107.30000000000001</v>
      </c>
      <c r="H10" s="89">
        <v>1.9000000000000004</v>
      </c>
      <c r="I10" s="92">
        <v>493.7</v>
      </c>
      <c r="J10" s="92">
        <v>13.5</v>
      </c>
      <c r="K10" s="45"/>
    </row>
    <row r="11" spans="1:11" ht="18" customHeight="1">
      <c r="A11" s="74" t="s">
        <v>10</v>
      </c>
      <c r="B11" s="92">
        <v>0.8000000000000003</v>
      </c>
      <c r="C11" s="89">
        <v>0.88</v>
      </c>
      <c r="D11" s="90">
        <f>#N/A</f>
        <v>97749.99999999996</v>
      </c>
      <c r="E11" s="90">
        <f t="shared" si="0"/>
        <v>97250</v>
      </c>
      <c r="F11" s="91">
        <f t="shared" si="1"/>
        <v>200.2677100494234</v>
      </c>
      <c r="G11" s="89">
        <v>78.19999999999999</v>
      </c>
      <c r="H11" s="89">
        <v>0</v>
      </c>
      <c r="I11" s="92">
        <v>427.9</v>
      </c>
      <c r="J11" s="92"/>
      <c r="K11" s="45"/>
    </row>
    <row r="12" spans="1:11" s="46" customFormat="1" ht="18" customHeight="1">
      <c r="A12" s="75" t="s">
        <v>11</v>
      </c>
      <c r="B12" s="93">
        <v>1.5</v>
      </c>
      <c r="C12" s="89">
        <v>1.5</v>
      </c>
      <c r="D12" s="90">
        <f>#N/A</f>
        <v>130733.33333333327</v>
      </c>
      <c r="E12" s="90">
        <f t="shared" si="0"/>
        <v>103839.99999999999</v>
      </c>
      <c r="F12" s="91">
        <f t="shared" si="1"/>
        <v>213.83855024711696</v>
      </c>
      <c r="G12" s="89">
        <v>196.0999999999999</v>
      </c>
      <c r="H12" s="89">
        <v>0</v>
      </c>
      <c r="I12" s="92">
        <v>778.8</v>
      </c>
      <c r="J12" s="92"/>
      <c r="K12" s="45"/>
    </row>
    <row r="13" spans="1:11" s="47" customFormat="1" ht="18" customHeight="1">
      <c r="A13" s="74" t="s">
        <v>12</v>
      </c>
      <c r="B13" s="92">
        <v>4.5</v>
      </c>
      <c r="C13" s="89">
        <v>4.5</v>
      </c>
      <c r="D13" s="90">
        <f>#N/A</f>
        <v>95933.3333333334</v>
      </c>
      <c r="E13" s="90">
        <f t="shared" si="0"/>
        <v>96035.55555555556</v>
      </c>
      <c r="F13" s="91">
        <f t="shared" si="1"/>
        <v>197.7667948013912</v>
      </c>
      <c r="G13" s="89">
        <v>431.7000000000003</v>
      </c>
      <c r="H13" s="89">
        <v>3.700000000000003</v>
      </c>
      <c r="I13" s="92">
        <v>2160.8</v>
      </c>
      <c r="J13" s="92">
        <v>37.1</v>
      </c>
      <c r="K13" s="45"/>
    </row>
    <row r="14" spans="1:11" s="46" customFormat="1" ht="31.5" customHeight="1">
      <c r="A14" s="75" t="s">
        <v>13</v>
      </c>
      <c r="B14" s="93">
        <v>4.004</v>
      </c>
      <c r="C14" s="89">
        <v>3.8</v>
      </c>
      <c r="D14" s="90">
        <f>_xlfn.IFERROR(G14/B14*1000,0)</f>
        <v>97227.77222777222</v>
      </c>
      <c r="E14" s="90">
        <f t="shared" si="0"/>
        <v>97136.84210526316</v>
      </c>
      <c r="F14" s="91">
        <f t="shared" si="1"/>
        <v>200.03468308332612</v>
      </c>
      <c r="G14" s="89">
        <v>389.29999999999995</v>
      </c>
      <c r="H14" s="89">
        <v>0</v>
      </c>
      <c r="I14" s="92">
        <v>1845.6</v>
      </c>
      <c r="J14" s="92"/>
      <c r="K14" s="45"/>
    </row>
    <row r="15" spans="1:11" s="46" customFormat="1" ht="18" customHeight="1">
      <c r="A15" s="74" t="s">
        <v>14</v>
      </c>
      <c r="B15" s="92">
        <v>2</v>
      </c>
      <c r="C15" s="89">
        <v>2</v>
      </c>
      <c r="D15" s="90">
        <f>#N/A</f>
        <v>94649.99999999997</v>
      </c>
      <c r="E15" s="90">
        <f t="shared" si="0"/>
        <v>94690</v>
      </c>
      <c r="F15" s="91">
        <f t="shared" si="1"/>
        <v>194.99588138385502</v>
      </c>
      <c r="G15" s="89">
        <v>189.29999999999995</v>
      </c>
      <c r="H15" s="89">
        <v>0</v>
      </c>
      <c r="I15" s="92">
        <v>946.9</v>
      </c>
      <c r="J15" s="92"/>
      <c r="K15" s="45"/>
    </row>
    <row r="16" spans="1:11" s="46" customFormat="1" ht="18" customHeight="1">
      <c r="A16" s="76" t="s">
        <v>67</v>
      </c>
      <c r="B16" s="92">
        <v>4.800000000000001</v>
      </c>
      <c r="C16" s="89">
        <v>4.4</v>
      </c>
      <c r="D16" s="90">
        <f>#N/A</f>
        <v>97112.49999999996</v>
      </c>
      <c r="E16" s="90">
        <f t="shared" si="0"/>
        <v>97119.99999999997</v>
      </c>
      <c r="F16" s="91">
        <f t="shared" si="1"/>
        <v>199.99999999999994</v>
      </c>
      <c r="G16" s="89">
        <v>466.1399999999999</v>
      </c>
      <c r="H16" s="89">
        <v>0</v>
      </c>
      <c r="I16" s="92">
        <v>2136.64</v>
      </c>
      <c r="J16" s="92"/>
      <c r="K16" s="45"/>
    </row>
    <row r="17" spans="1:11" s="46" customFormat="1" ht="18" customHeight="1">
      <c r="A17" s="74" t="s">
        <v>68</v>
      </c>
      <c r="B17" s="92">
        <v>1</v>
      </c>
      <c r="C17" s="89">
        <v>0.4</v>
      </c>
      <c r="D17" s="90">
        <f>#N/A</f>
        <v>97180</v>
      </c>
      <c r="E17" s="90">
        <f t="shared" si="0"/>
        <v>97150</v>
      </c>
      <c r="F17" s="91">
        <f t="shared" si="1"/>
        <v>200.06177924217462</v>
      </c>
      <c r="G17" s="89">
        <v>97.18</v>
      </c>
      <c r="H17" s="89">
        <v>0</v>
      </c>
      <c r="I17" s="92">
        <v>194.3</v>
      </c>
      <c r="J17" s="92"/>
      <c r="K17" s="45"/>
    </row>
    <row r="18" spans="1:11" ht="18" customHeight="1">
      <c r="A18" s="74" t="s">
        <v>16</v>
      </c>
      <c r="B18" s="92">
        <v>0.75</v>
      </c>
      <c r="C18" s="89">
        <v>0.75</v>
      </c>
      <c r="D18" s="90">
        <f>#N/A</f>
        <v>97066.66666666667</v>
      </c>
      <c r="E18" s="90">
        <f t="shared" si="0"/>
        <v>97119.99999999999</v>
      </c>
      <c r="F18" s="91">
        <f t="shared" si="1"/>
        <v>199.99999999999997</v>
      </c>
      <c r="G18" s="89">
        <v>72.80000000000001</v>
      </c>
      <c r="H18" s="89">
        <v>0</v>
      </c>
      <c r="I18" s="92">
        <v>364.2</v>
      </c>
      <c r="J18" s="92"/>
      <c r="K18" s="45"/>
    </row>
    <row r="19" spans="1:11" ht="18" customHeight="1">
      <c r="A19" s="74" t="s">
        <v>17</v>
      </c>
      <c r="B19" s="92">
        <v>0</v>
      </c>
      <c r="C19" s="89"/>
      <c r="D19" s="90">
        <f>#N/A</f>
        <v>0</v>
      </c>
      <c r="E19" s="90">
        <f t="shared" si="0"/>
        <v>0</v>
      </c>
      <c r="F19" s="91">
        <f t="shared" si="1"/>
        <v>0</v>
      </c>
      <c r="G19" s="89">
        <v>0</v>
      </c>
      <c r="H19" s="89">
        <v>0</v>
      </c>
      <c r="I19" s="92"/>
      <c r="J19" s="92"/>
      <c r="K19" s="45"/>
    </row>
    <row r="20" spans="1:11" ht="18" customHeight="1">
      <c r="A20" s="77" t="s">
        <v>75</v>
      </c>
      <c r="B20" s="94">
        <v>0</v>
      </c>
      <c r="C20" s="95"/>
      <c r="D20" s="96">
        <f>#N/A</f>
        <v>0</v>
      </c>
      <c r="E20" s="90">
        <f t="shared" si="0"/>
        <v>0</v>
      </c>
      <c r="F20" s="91">
        <f t="shared" si="1"/>
        <v>0</v>
      </c>
      <c r="G20" s="95">
        <v>0</v>
      </c>
      <c r="H20" s="95">
        <v>0</v>
      </c>
      <c r="I20" s="94"/>
      <c r="J20" s="94"/>
      <c r="K20" s="45"/>
    </row>
    <row r="21" spans="1:11" s="59" customFormat="1" ht="16.5">
      <c r="A21" s="78" t="s">
        <v>46</v>
      </c>
      <c r="B21" s="84">
        <f>SUM(B4:B20)</f>
        <v>34.158</v>
      </c>
      <c r="C21" s="84">
        <f>SUM(C4:C20)</f>
        <v>32.730000000000004</v>
      </c>
      <c r="D21" s="84">
        <f>_xlfn.IFERROR(G21/B21*1000,0)</f>
        <v>100091.04748521578</v>
      </c>
      <c r="E21" s="84">
        <f>_xlfn.IFERROR(I21/C21/$K$1*1000,0)</f>
        <v>97228.41429880842</v>
      </c>
      <c r="F21" s="85">
        <f>_xlfn.IFERROR(E21/$I$2*100,0)</f>
        <v>200.2232584407093</v>
      </c>
      <c r="G21" s="84">
        <f>SUM(G4:G20)</f>
        <v>3418.9100000000008</v>
      </c>
      <c r="H21" s="84">
        <f>SUM(H4:H20)</f>
        <v>7.300000000000004</v>
      </c>
      <c r="I21" s="84">
        <f>SUM(I4:I20)</f>
        <v>15911.43</v>
      </c>
      <c r="J21" s="84">
        <f>SUM(J4:J20)</f>
        <v>61</v>
      </c>
      <c r="K21" s="58"/>
    </row>
    <row r="22" spans="1:11" ht="18" customHeight="1">
      <c r="A22" s="79" t="s">
        <v>19</v>
      </c>
      <c r="B22" s="92">
        <v>0</v>
      </c>
      <c r="C22" s="89"/>
      <c r="D22" s="90">
        <f>#N/A</f>
        <v>0</v>
      </c>
      <c r="E22" s="90">
        <f aca="true" t="shared" si="2" ref="E22:E42">_xlfn.IFERROR(I22/C22/$K$1*1000,0)</f>
        <v>0</v>
      </c>
      <c r="F22" s="91">
        <f aca="true" t="shared" si="3" ref="F22:F42">_xlfn.IFERROR(E22/$I$2*100,0)</f>
        <v>0</v>
      </c>
      <c r="G22" s="89">
        <v>0</v>
      </c>
      <c r="H22" s="89">
        <v>0</v>
      </c>
      <c r="I22" s="89"/>
      <c r="J22" s="92"/>
      <c r="K22" s="45"/>
    </row>
    <row r="23" spans="1:11" ht="30">
      <c r="A23" s="79" t="s">
        <v>69</v>
      </c>
      <c r="B23" s="92">
        <v>0</v>
      </c>
      <c r="C23" s="89"/>
      <c r="D23" s="90">
        <f>#N/A</f>
        <v>0</v>
      </c>
      <c r="E23" s="90">
        <f t="shared" si="2"/>
        <v>0</v>
      </c>
      <c r="F23" s="91">
        <f t="shared" si="3"/>
        <v>0</v>
      </c>
      <c r="G23" s="89">
        <v>0</v>
      </c>
      <c r="H23" s="89">
        <v>0</v>
      </c>
      <c r="I23" s="89"/>
      <c r="J23" s="92"/>
      <c r="K23" s="45"/>
    </row>
    <row r="24" spans="1:11" ht="30">
      <c r="A24" s="79" t="s">
        <v>21</v>
      </c>
      <c r="B24" s="92">
        <v>1.2519999999999998</v>
      </c>
      <c r="C24" s="89">
        <v>1.2</v>
      </c>
      <c r="D24" s="90">
        <f>#N/A</f>
        <v>97284.3450479234</v>
      </c>
      <c r="E24" s="90">
        <f t="shared" si="2"/>
        <v>96950.00000000001</v>
      </c>
      <c r="F24" s="91">
        <f t="shared" si="3"/>
        <v>199.64991762767713</v>
      </c>
      <c r="G24" s="89">
        <v>121.80000000000007</v>
      </c>
      <c r="H24" s="89">
        <v>0</v>
      </c>
      <c r="I24" s="89">
        <v>581.7</v>
      </c>
      <c r="J24" s="92"/>
      <c r="K24" s="45"/>
    </row>
    <row r="25" spans="1:11" ht="16.5">
      <c r="A25" s="79" t="s">
        <v>22</v>
      </c>
      <c r="B25" s="92">
        <v>0</v>
      </c>
      <c r="C25" s="89"/>
      <c r="D25" s="90">
        <f>#N/A</f>
        <v>0</v>
      </c>
      <c r="E25" s="90">
        <f t="shared" si="2"/>
        <v>0</v>
      </c>
      <c r="F25" s="91">
        <f t="shared" si="3"/>
        <v>0</v>
      </c>
      <c r="G25" s="89">
        <v>0</v>
      </c>
      <c r="H25" s="89">
        <v>0</v>
      </c>
      <c r="I25" s="89"/>
      <c r="J25" s="92"/>
      <c r="K25" s="45"/>
    </row>
    <row r="26" spans="1:11" ht="30">
      <c r="A26" s="79" t="s">
        <v>23</v>
      </c>
      <c r="B26" s="92">
        <v>0</v>
      </c>
      <c r="C26" s="89"/>
      <c r="D26" s="90">
        <f>#N/A</f>
        <v>0</v>
      </c>
      <c r="E26" s="90">
        <f t="shared" si="2"/>
        <v>0</v>
      </c>
      <c r="F26" s="91">
        <f t="shared" si="3"/>
        <v>0</v>
      </c>
      <c r="G26" s="89">
        <v>0</v>
      </c>
      <c r="H26" s="89">
        <v>0</v>
      </c>
      <c r="I26" s="89"/>
      <c r="J26" s="92"/>
      <c r="K26" s="45"/>
    </row>
    <row r="27" spans="1:11" ht="18" customHeight="1">
      <c r="A27" s="79" t="s">
        <v>24</v>
      </c>
      <c r="B27" s="92">
        <v>0</v>
      </c>
      <c r="C27" s="89"/>
      <c r="D27" s="90">
        <f>#N/A</f>
        <v>0</v>
      </c>
      <c r="E27" s="90">
        <f t="shared" si="2"/>
        <v>0</v>
      </c>
      <c r="F27" s="91">
        <f t="shared" si="3"/>
        <v>0</v>
      </c>
      <c r="G27" s="89">
        <v>0</v>
      </c>
      <c r="H27" s="89">
        <v>0</v>
      </c>
      <c r="I27" s="89"/>
      <c r="J27" s="92"/>
      <c r="K27" s="45"/>
    </row>
    <row r="28" spans="1:11" ht="30">
      <c r="A28" s="79" t="s">
        <v>74</v>
      </c>
      <c r="B28" s="97">
        <v>1.6500000000000004</v>
      </c>
      <c r="C28" s="89">
        <v>1.55</v>
      </c>
      <c r="D28" s="90">
        <f>#N/A</f>
        <v>102303.03030303033</v>
      </c>
      <c r="E28" s="90">
        <f t="shared" si="2"/>
        <v>98335.48387096774</v>
      </c>
      <c r="F28" s="91">
        <f t="shared" si="3"/>
        <v>202.50305574746238</v>
      </c>
      <c r="G28" s="89">
        <v>168.80000000000007</v>
      </c>
      <c r="H28" s="89">
        <v>0</v>
      </c>
      <c r="I28" s="89">
        <v>762.1</v>
      </c>
      <c r="J28" s="92"/>
      <c r="K28" s="45"/>
    </row>
    <row r="29" spans="1:11" ht="18" customHeight="1">
      <c r="A29" s="79" t="s">
        <v>26</v>
      </c>
      <c r="B29" s="97">
        <v>0</v>
      </c>
      <c r="C29" s="89">
        <v>0</v>
      </c>
      <c r="D29" s="90">
        <f>#N/A</f>
        <v>0</v>
      </c>
      <c r="E29" s="90">
        <f t="shared" si="2"/>
        <v>0</v>
      </c>
      <c r="F29" s="91">
        <f t="shared" si="3"/>
        <v>0</v>
      </c>
      <c r="G29" s="89">
        <v>0</v>
      </c>
      <c r="H29" s="89">
        <v>0</v>
      </c>
      <c r="I29" s="89">
        <v>0</v>
      </c>
      <c r="J29" s="92">
        <v>0</v>
      </c>
      <c r="K29" s="45"/>
    </row>
    <row r="30" spans="1:11" ht="18" customHeight="1">
      <c r="A30" s="79" t="s">
        <v>27</v>
      </c>
      <c r="B30" s="92">
        <v>0</v>
      </c>
      <c r="C30" s="89"/>
      <c r="D30" s="90">
        <f>#N/A</f>
        <v>0</v>
      </c>
      <c r="E30" s="90">
        <f t="shared" si="2"/>
        <v>0</v>
      </c>
      <c r="F30" s="91">
        <f t="shared" si="3"/>
        <v>0</v>
      </c>
      <c r="G30" s="89">
        <v>0</v>
      </c>
      <c r="H30" s="89">
        <v>0</v>
      </c>
      <c r="I30" s="89"/>
      <c r="J30" s="92"/>
      <c r="K30" s="45"/>
    </row>
    <row r="31" spans="1:11" ht="18" customHeight="1">
      <c r="A31" s="80" t="s">
        <v>28</v>
      </c>
      <c r="B31" s="97">
        <v>0</v>
      </c>
      <c r="C31" s="89"/>
      <c r="D31" s="90">
        <f>#N/A</f>
        <v>0</v>
      </c>
      <c r="E31" s="90">
        <f t="shared" si="2"/>
        <v>0</v>
      </c>
      <c r="F31" s="91">
        <f t="shared" si="3"/>
        <v>0</v>
      </c>
      <c r="G31" s="89">
        <v>0</v>
      </c>
      <c r="H31" s="89">
        <v>0</v>
      </c>
      <c r="I31" s="89"/>
      <c r="J31" s="92"/>
      <c r="K31" s="45"/>
    </row>
    <row r="32" spans="1:11" ht="18" customHeight="1">
      <c r="A32" s="79" t="s">
        <v>29</v>
      </c>
      <c r="B32" s="92">
        <v>0</v>
      </c>
      <c r="C32" s="89"/>
      <c r="D32" s="90">
        <f>#N/A</f>
        <v>0</v>
      </c>
      <c r="E32" s="90">
        <f t="shared" si="2"/>
        <v>0</v>
      </c>
      <c r="F32" s="91">
        <f t="shared" si="3"/>
        <v>0</v>
      </c>
      <c r="G32" s="89">
        <v>0</v>
      </c>
      <c r="H32" s="89">
        <v>0</v>
      </c>
      <c r="I32" s="89"/>
      <c r="J32" s="92"/>
      <c r="K32" s="45"/>
    </row>
    <row r="33" spans="1:11" ht="30">
      <c r="A33" s="79" t="s">
        <v>30</v>
      </c>
      <c r="B33" s="97">
        <v>0</v>
      </c>
      <c r="C33" s="89"/>
      <c r="D33" s="90">
        <f>#N/A</f>
        <v>0</v>
      </c>
      <c r="E33" s="90">
        <f t="shared" si="2"/>
        <v>0</v>
      </c>
      <c r="F33" s="91">
        <f t="shared" si="3"/>
        <v>0</v>
      </c>
      <c r="G33" s="89">
        <v>0</v>
      </c>
      <c r="H33" s="89">
        <v>0</v>
      </c>
      <c r="I33" s="89"/>
      <c r="J33" s="92"/>
      <c r="K33" s="45"/>
    </row>
    <row r="34" spans="1:11" ht="30">
      <c r="A34" s="79" t="s">
        <v>70</v>
      </c>
      <c r="B34" s="92">
        <v>0</v>
      </c>
      <c r="C34" s="89"/>
      <c r="D34" s="90">
        <f>#N/A</f>
        <v>0</v>
      </c>
      <c r="E34" s="90">
        <f t="shared" si="2"/>
        <v>0</v>
      </c>
      <c r="F34" s="91">
        <f t="shared" si="3"/>
        <v>0</v>
      </c>
      <c r="G34" s="89">
        <v>0</v>
      </c>
      <c r="H34" s="89">
        <v>0</v>
      </c>
      <c r="I34" s="89"/>
      <c r="J34" s="92"/>
      <c r="K34" s="45"/>
    </row>
    <row r="35" spans="1:11" ht="18" customHeight="1">
      <c r="A35" s="79" t="s">
        <v>32</v>
      </c>
      <c r="B35" s="92">
        <v>0</v>
      </c>
      <c r="C35" s="89"/>
      <c r="D35" s="90">
        <f>#N/A</f>
        <v>0</v>
      </c>
      <c r="E35" s="90">
        <f t="shared" si="2"/>
        <v>0</v>
      </c>
      <c r="F35" s="91">
        <f t="shared" si="3"/>
        <v>0</v>
      </c>
      <c r="G35" s="89">
        <v>0</v>
      </c>
      <c r="H35" s="89">
        <v>0</v>
      </c>
      <c r="I35" s="89"/>
      <c r="J35" s="92"/>
      <c r="K35" s="45"/>
    </row>
    <row r="36" spans="1:11" ht="30">
      <c r="A36" s="79" t="s">
        <v>71</v>
      </c>
      <c r="B36" s="92">
        <v>0.48</v>
      </c>
      <c r="C36" s="89">
        <v>0.48</v>
      </c>
      <c r="D36" s="90">
        <f>#N/A</f>
        <v>101249.99999999999</v>
      </c>
      <c r="E36" s="90">
        <f t="shared" si="2"/>
        <v>92916.66666666667</v>
      </c>
      <c r="F36" s="91">
        <f t="shared" si="3"/>
        <v>191.34404173531027</v>
      </c>
      <c r="G36" s="89">
        <v>48.599999999999994</v>
      </c>
      <c r="H36" s="89">
        <v>0</v>
      </c>
      <c r="I36" s="89">
        <v>223</v>
      </c>
      <c r="J36" s="92"/>
      <c r="K36" s="45"/>
    </row>
    <row r="37" spans="1:11" ht="18" customHeight="1">
      <c r="A37" s="79" t="s">
        <v>72</v>
      </c>
      <c r="B37" s="97">
        <v>0</v>
      </c>
      <c r="C37" s="89"/>
      <c r="D37" s="90">
        <f>#N/A</f>
        <v>0</v>
      </c>
      <c r="E37" s="90">
        <f t="shared" si="2"/>
        <v>0</v>
      </c>
      <c r="F37" s="91">
        <f t="shared" si="3"/>
        <v>0</v>
      </c>
      <c r="G37" s="89">
        <v>0</v>
      </c>
      <c r="H37" s="89">
        <v>0</v>
      </c>
      <c r="I37" s="89"/>
      <c r="J37" s="92"/>
      <c r="K37" s="45"/>
    </row>
    <row r="38" spans="1:11" ht="30">
      <c r="A38" s="79" t="s">
        <v>76</v>
      </c>
      <c r="B38" s="92">
        <v>0.9970000000000003</v>
      </c>
      <c r="C38" s="89">
        <v>0.957</v>
      </c>
      <c r="D38" s="90">
        <f>#N/A</f>
        <v>97291.87562688062</v>
      </c>
      <c r="E38" s="90">
        <f t="shared" si="2"/>
        <v>97199.58202716825</v>
      </c>
      <c r="F38" s="91">
        <f t="shared" si="3"/>
        <v>200.16388391097252</v>
      </c>
      <c r="G38" s="89">
        <v>97</v>
      </c>
      <c r="H38" s="89">
        <v>0</v>
      </c>
      <c r="I38" s="89">
        <v>465.1</v>
      </c>
      <c r="J38" s="92"/>
      <c r="K38" s="45"/>
    </row>
    <row r="39" spans="1:11" ht="30">
      <c r="A39" s="79" t="s">
        <v>36</v>
      </c>
      <c r="B39" s="92">
        <v>0</v>
      </c>
      <c r="C39" s="89"/>
      <c r="D39" s="90">
        <f>#N/A</f>
        <v>0</v>
      </c>
      <c r="E39" s="90">
        <f t="shared" si="2"/>
        <v>0</v>
      </c>
      <c r="F39" s="91">
        <f t="shared" si="3"/>
        <v>0</v>
      </c>
      <c r="G39" s="89">
        <v>0</v>
      </c>
      <c r="H39" s="89">
        <v>0</v>
      </c>
      <c r="I39" s="89"/>
      <c r="J39" s="92"/>
      <c r="K39" s="45"/>
    </row>
    <row r="40" spans="1:11" ht="18" customHeight="1">
      <c r="A40" s="79" t="s">
        <v>73</v>
      </c>
      <c r="B40" s="92">
        <v>1</v>
      </c>
      <c r="C40" s="89">
        <v>1</v>
      </c>
      <c r="D40" s="90">
        <f>#N/A</f>
        <v>97100.00000000003</v>
      </c>
      <c r="E40" s="90">
        <f t="shared" si="2"/>
        <v>97120</v>
      </c>
      <c r="F40" s="91">
        <f t="shared" si="3"/>
        <v>200</v>
      </c>
      <c r="G40" s="89">
        <v>97.10000000000002</v>
      </c>
      <c r="H40" s="89">
        <v>0</v>
      </c>
      <c r="I40" s="89">
        <v>485.6</v>
      </c>
      <c r="J40" s="92"/>
      <c r="K40" s="45"/>
    </row>
    <row r="41" spans="1:11" ht="18" customHeight="1">
      <c r="A41" s="79" t="s">
        <v>38</v>
      </c>
      <c r="B41" s="92">
        <v>1</v>
      </c>
      <c r="C41" s="89">
        <v>1</v>
      </c>
      <c r="D41" s="90">
        <f>#N/A</f>
        <v>97120</v>
      </c>
      <c r="E41" s="90">
        <f t="shared" si="2"/>
        <v>97120</v>
      </c>
      <c r="F41" s="91">
        <f t="shared" si="3"/>
        <v>200</v>
      </c>
      <c r="G41" s="89">
        <v>97.12</v>
      </c>
      <c r="H41" s="89">
        <v>0</v>
      </c>
      <c r="I41" s="89">
        <v>485.6</v>
      </c>
      <c r="J41" s="92"/>
      <c r="K41" s="45"/>
    </row>
    <row r="42" spans="1:11" ht="30">
      <c r="A42" s="81" t="s">
        <v>39</v>
      </c>
      <c r="B42" s="94">
        <v>0</v>
      </c>
      <c r="C42" s="95">
        <v>0.2</v>
      </c>
      <c r="D42" s="96">
        <f>#N/A</f>
        <v>0</v>
      </c>
      <c r="E42" s="90">
        <f t="shared" si="2"/>
        <v>112099.99999999999</v>
      </c>
      <c r="F42" s="91">
        <f t="shared" si="3"/>
        <v>230.84843492586486</v>
      </c>
      <c r="G42" s="95">
        <v>0</v>
      </c>
      <c r="H42" s="95">
        <v>0</v>
      </c>
      <c r="I42" s="95">
        <v>112.1</v>
      </c>
      <c r="J42" s="94"/>
      <c r="K42" s="45"/>
    </row>
    <row r="43" spans="1:11" s="59" customFormat="1" ht="16.5">
      <c r="A43" s="82" t="s">
        <v>47</v>
      </c>
      <c r="B43" s="84">
        <f>SUM(B22:B42)</f>
        <v>6.3790000000000004</v>
      </c>
      <c r="C43" s="84">
        <f>SUM(C22:C42)</f>
        <v>6.3870000000000005</v>
      </c>
      <c r="D43" s="84">
        <f>_xlfn.IFERROR(G43/B43*1000,0)</f>
        <v>98827.40241417152</v>
      </c>
      <c r="E43" s="84">
        <f>_xlfn.IFERROR(I43/C43/$K$1*1000,0)</f>
        <v>97548.14466885861</v>
      </c>
      <c r="F43" s="85">
        <f>_xlfn.IFERROR(E43/$I$2*100,0)</f>
        <v>200.88168177277308</v>
      </c>
      <c r="G43" s="84">
        <f>SUM(G22:G42)</f>
        <v>630.4200000000002</v>
      </c>
      <c r="H43" s="84">
        <f>SUM(H22:H42)</f>
        <v>0</v>
      </c>
      <c r="I43" s="84">
        <f>SUM(I22:I42)</f>
        <v>3115.2</v>
      </c>
      <c r="J43" s="84">
        <f>SUM(J22:J42)</f>
        <v>0</v>
      </c>
      <c r="K43" s="58"/>
    </row>
    <row r="44" spans="1:11" s="59" customFormat="1" ht="16.5">
      <c r="A44" s="82" t="s">
        <v>48</v>
      </c>
      <c r="B44" s="84">
        <f>B21+B43</f>
        <v>40.537</v>
      </c>
      <c r="C44" s="84">
        <f>C21+C43</f>
        <v>39.117000000000004</v>
      </c>
      <c r="D44" s="84">
        <f>_xlfn.IFERROR(G44/B44*1000,0)</f>
        <v>99892.19725189335</v>
      </c>
      <c r="E44" s="84">
        <f>_xlfn.IFERROR(I44/C44/$K$1*1000,0)</f>
        <v>97280.61967942327</v>
      </c>
      <c r="F44" s="85">
        <f>_xlfn.IFERROR(E44/$I$2*100,0)</f>
        <v>200.3307654024367</v>
      </c>
      <c r="G44" s="84">
        <f>G21+G43</f>
        <v>4049.330000000001</v>
      </c>
      <c r="H44" s="84">
        <f>H21+H43</f>
        <v>7.300000000000004</v>
      </c>
      <c r="I44" s="84">
        <f>I21+I43</f>
        <v>19026.63</v>
      </c>
      <c r="J44" s="84">
        <f>J21+J43</f>
        <v>61</v>
      </c>
      <c r="K44" s="58"/>
    </row>
    <row r="45" spans="2:9" ht="16.5">
      <c r="B45" s="60"/>
      <c r="C45" s="60"/>
      <c r="D45" s="60"/>
      <c r="E45" s="60"/>
      <c r="F45" s="61"/>
      <c r="G45" s="60"/>
      <c r="H45" s="60"/>
      <c r="I45" s="60"/>
    </row>
    <row r="46" spans="2:9" ht="16.5">
      <c r="B46" s="62"/>
      <c r="C46" s="63"/>
      <c r="D46" s="62"/>
      <c r="E46" s="62"/>
      <c r="F46" s="61"/>
      <c r="G46" s="62"/>
      <c r="H46" s="62"/>
      <c r="I46" s="62"/>
    </row>
    <row r="48" spans="2:3" ht="16.5">
      <c r="B48" s="53"/>
      <c r="C48" s="53"/>
    </row>
    <row r="53" spans="2:9" ht="16.5">
      <c r="B53" s="53"/>
      <c r="C53" s="53"/>
      <c r="D53" s="53"/>
      <c r="E53" s="53"/>
      <c r="G53" s="53"/>
      <c r="H53" s="53"/>
      <c r="I53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workbookViewId="0" topLeftCell="A40">
      <selection activeCell="B46" sqref="B46:J46"/>
    </sheetView>
  </sheetViews>
  <sheetFormatPr defaultColWidth="9.140625" defaultRowHeight="15"/>
  <cols>
    <col min="1" max="1" width="31.140625" style="35" customWidth="1"/>
    <col min="2" max="2" width="16.8515625" style="37" customWidth="1"/>
    <col min="3" max="3" width="16.7109375" style="56" customWidth="1"/>
    <col min="4" max="4" width="16.140625" style="37" customWidth="1"/>
    <col min="5" max="5" width="12.28125" style="53" customWidth="1"/>
    <col min="6" max="6" width="16.57421875" style="57" customWidth="1"/>
    <col min="7" max="7" width="12.7109375" style="37" customWidth="1"/>
    <col min="8" max="8" width="11.57421875" style="37" customWidth="1"/>
    <col min="9" max="9" width="13.421875" style="37" customWidth="1"/>
    <col min="10" max="11" width="11.281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38" t="s">
        <v>59</v>
      </c>
      <c r="K1" s="38">
        <f>VLOOKUP(month,месяцы!$A$1:$B$12,2,FALSE)</f>
        <v>5</v>
      </c>
    </row>
    <row r="2" spans="1:11" ht="29.25" customHeight="1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(май)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</row>
    <row r="4" spans="1:17" ht="16.5">
      <c r="A4" s="74" t="s">
        <v>2</v>
      </c>
      <c r="B4" s="88">
        <v>52.400000000000006</v>
      </c>
      <c r="C4" s="89">
        <v>53.6</v>
      </c>
      <c r="D4" s="90">
        <f>_xlfn.IFERROR(G4/B4*1000,0)</f>
        <v>43108.77862595419</v>
      </c>
      <c r="E4" s="90">
        <f>_xlfn.IFERROR(I4/C4/$K$1*1000,0)</f>
        <v>47979.85074626866</v>
      </c>
      <c r="F4" s="91">
        <f>_xlfn.IFERROR(E4/$I$2*100,0)</f>
        <v>98.80529395854337</v>
      </c>
      <c r="G4" s="89">
        <v>2258.8999999999996</v>
      </c>
      <c r="H4" s="89">
        <v>0</v>
      </c>
      <c r="I4" s="92">
        <v>12858.6</v>
      </c>
      <c r="J4" s="98"/>
      <c r="K4" s="44"/>
      <c r="P4" s="45"/>
      <c r="Q4" s="45"/>
    </row>
    <row r="5" spans="1:17" ht="16.5">
      <c r="A5" s="74" t="s">
        <v>3</v>
      </c>
      <c r="B5" s="88">
        <v>14</v>
      </c>
      <c r="C5" s="89">
        <v>13.36</v>
      </c>
      <c r="D5" s="90">
        <f>#N/A</f>
        <v>48557.14285714283</v>
      </c>
      <c r="E5" s="90">
        <f aca="true" t="shared" si="0" ref="E5:E20">_xlfn.IFERROR(I5/C5/$K$1*1000,0)</f>
        <v>48558.383233532935</v>
      </c>
      <c r="F5" s="91">
        <f aca="true" t="shared" si="1" ref="F5:F20">_xlfn.IFERROR(E5/$I$2*100,0)</f>
        <v>99.99667057976305</v>
      </c>
      <c r="G5" s="89">
        <v>679.7999999999997</v>
      </c>
      <c r="H5" s="89">
        <v>0</v>
      </c>
      <c r="I5" s="92">
        <v>3243.7</v>
      </c>
      <c r="J5" s="98">
        <v>4.2</v>
      </c>
      <c r="K5" s="44"/>
      <c r="P5" s="45"/>
      <c r="Q5" s="45"/>
    </row>
    <row r="6" spans="1:17" ht="16.5">
      <c r="A6" s="74" t="s">
        <v>4</v>
      </c>
      <c r="B6" s="88">
        <v>18.099999999999994</v>
      </c>
      <c r="C6" s="89">
        <v>17.4</v>
      </c>
      <c r="D6" s="90">
        <f>#N/A</f>
        <v>51508.2872928177</v>
      </c>
      <c r="E6" s="90">
        <f t="shared" si="0"/>
        <v>49563.218390804606</v>
      </c>
      <c r="F6" s="91">
        <f t="shared" si="1"/>
        <v>102.06593573065199</v>
      </c>
      <c r="G6" s="89">
        <v>932.3000000000002</v>
      </c>
      <c r="H6" s="89">
        <v>0</v>
      </c>
      <c r="I6" s="92">
        <v>4312</v>
      </c>
      <c r="J6" s="98"/>
      <c r="K6" s="44"/>
      <c r="P6" s="45"/>
      <c r="Q6" s="45"/>
    </row>
    <row r="7" spans="1:17" ht="16.5">
      <c r="A7" s="74" t="s">
        <v>6</v>
      </c>
      <c r="B7" s="88">
        <v>40</v>
      </c>
      <c r="C7" s="89">
        <v>36</v>
      </c>
      <c r="D7" s="90">
        <f>#N/A</f>
        <v>56747.500000000015</v>
      </c>
      <c r="E7" s="90">
        <f t="shared" si="0"/>
        <v>51000.555555555555</v>
      </c>
      <c r="F7" s="91">
        <f t="shared" si="1"/>
        <v>105.02585575691012</v>
      </c>
      <c r="G7" s="89">
        <v>2269.9000000000005</v>
      </c>
      <c r="H7" s="89">
        <v>0</v>
      </c>
      <c r="I7" s="92">
        <v>9180.1</v>
      </c>
      <c r="J7" s="98"/>
      <c r="K7" s="44"/>
      <c r="P7" s="45"/>
      <c r="Q7" s="45"/>
    </row>
    <row r="8" spans="1:17" ht="16.5">
      <c r="A8" s="74" t="s">
        <v>7</v>
      </c>
      <c r="B8" s="92">
        <v>8.003999999999998</v>
      </c>
      <c r="C8" s="89">
        <v>8.5</v>
      </c>
      <c r="D8" s="90">
        <f>#N/A</f>
        <v>48531.984007996</v>
      </c>
      <c r="E8" s="90">
        <f t="shared" si="0"/>
        <v>48561.17647058823</v>
      </c>
      <c r="F8" s="91">
        <f t="shared" si="1"/>
        <v>100.00242271537938</v>
      </c>
      <c r="G8" s="89">
        <v>388.4499999999998</v>
      </c>
      <c r="H8" s="89">
        <v>85.6</v>
      </c>
      <c r="I8" s="92">
        <v>2063.85</v>
      </c>
      <c r="J8" s="98">
        <v>115.3</v>
      </c>
      <c r="K8" s="44"/>
      <c r="P8" s="45"/>
      <c r="Q8" s="45"/>
    </row>
    <row r="9" spans="1:17" s="46" customFormat="1" ht="16.5">
      <c r="A9" s="74" t="s">
        <v>8</v>
      </c>
      <c r="B9" s="92">
        <v>41.900000000000006</v>
      </c>
      <c r="C9" s="89">
        <v>41</v>
      </c>
      <c r="D9" s="90">
        <f>#N/A</f>
        <v>48479.713603818585</v>
      </c>
      <c r="E9" s="90">
        <f t="shared" si="0"/>
        <v>48567.31707317073</v>
      </c>
      <c r="F9" s="91">
        <f t="shared" si="1"/>
        <v>100.01506810784745</v>
      </c>
      <c r="G9" s="89">
        <v>2031.2999999999993</v>
      </c>
      <c r="H9" s="89">
        <v>0</v>
      </c>
      <c r="I9" s="92">
        <v>9956.3</v>
      </c>
      <c r="J9" s="98"/>
      <c r="K9" s="44"/>
      <c r="P9" s="45"/>
      <c r="Q9" s="45"/>
    </row>
    <row r="10" spans="1:17" ht="16.5">
      <c r="A10" s="74" t="s">
        <v>9</v>
      </c>
      <c r="B10" s="92">
        <v>8.100000000000001</v>
      </c>
      <c r="C10" s="89">
        <v>7.5</v>
      </c>
      <c r="D10" s="90">
        <f>#N/A</f>
        <v>47425.925925925934</v>
      </c>
      <c r="E10" s="90">
        <f t="shared" si="0"/>
        <v>49144</v>
      </c>
      <c r="F10" s="91">
        <f t="shared" si="1"/>
        <v>101.20263591433279</v>
      </c>
      <c r="G10" s="89">
        <v>384.1500000000001</v>
      </c>
      <c r="H10" s="89">
        <v>6</v>
      </c>
      <c r="I10" s="92">
        <v>1842.9</v>
      </c>
      <c r="J10" s="98">
        <v>42.8</v>
      </c>
      <c r="K10" s="44"/>
      <c r="P10" s="45"/>
      <c r="Q10" s="45"/>
    </row>
    <row r="11" spans="1:17" ht="16.5">
      <c r="A11" s="74" t="s">
        <v>10</v>
      </c>
      <c r="B11" s="92">
        <v>10.000000000000007</v>
      </c>
      <c r="C11" s="89">
        <v>9.88</v>
      </c>
      <c r="D11" s="90">
        <f>#N/A</f>
        <v>49274.99999999996</v>
      </c>
      <c r="E11" s="90">
        <f t="shared" si="0"/>
        <v>50544.534412955465</v>
      </c>
      <c r="F11" s="91">
        <f t="shared" si="1"/>
        <v>104.08676773672872</v>
      </c>
      <c r="G11" s="89">
        <v>492.75</v>
      </c>
      <c r="H11" s="89">
        <v>0</v>
      </c>
      <c r="I11" s="92">
        <v>2496.9</v>
      </c>
      <c r="J11" s="98"/>
      <c r="K11" s="44"/>
      <c r="P11" s="45"/>
      <c r="Q11" s="45"/>
    </row>
    <row r="12" spans="1:17" s="46" customFormat="1" ht="16.5">
      <c r="A12" s="75" t="s">
        <v>11</v>
      </c>
      <c r="B12" s="93">
        <v>14.990000000000002</v>
      </c>
      <c r="C12" s="89">
        <v>14.99</v>
      </c>
      <c r="D12" s="90">
        <f>#N/A</f>
        <v>48405.60373582387</v>
      </c>
      <c r="E12" s="90">
        <f t="shared" si="0"/>
        <v>49167.44496330887</v>
      </c>
      <c r="F12" s="91">
        <f t="shared" si="1"/>
        <v>101.25091631653393</v>
      </c>
      <c r="G12" s="89">
        <v>725.5999999999999</v>
      </c>
      <c r="H12" s="89">
        <v>0</v>
      </c>
      <c r="I12" s="92">
        <v>3685.1</v>
      </c>
      <c r="J12" s="98"/>
      <c r="K12" s="44"/>
      <c r="P12" s="45"/>
      <c r="Q12" s="45"/>
    </row>
    <row r="13" spans="1:17" s="47" customFormat="1" ht="16.5">
      <c r="A13" s="74" t="s">
        <v>12</v>
      </c>
      <c r="B13" s="92">
        <v>37.099999999999994</v>
      </c>
      <c r="C13" s="89">
        <v>37.9</v>
      </c>
      <c r="D13" s="90">
        <f>#N/A</f>
        <v>48843.665768194085</v>
      </c>
      <c r="E13" s="90">
        <f t="shared" si="0"/>
        <v>49396.83377308708</v>
      </c>
      <c r="F13" s="91">
        <f t="shared" si="1"/>
        <v>101.72329854424851</v>
      </c>
      <c r="G13" s="89">
        <v>1812.1000000000004</v>
      </c>
      <c r="H13" s="89">
        <v>1.3999999999999986</v>
      </c>
      <c r="I13" s="92">
        <v>9360.7</v>
      </c>
      <c r="J13" s="98">
        <v>56.5</v>
      </c>
      <c r="K13" s="44"/>
      <c r="L13" s="46"/>
      <c r="P13" s="45"/>
      <c r="Q13" s="45"/>
    </row>
    <row r="14" spans="1:17" s="46" customFormat="1" ht="30">
      <c r="A14" s="75" t="s">
        <v>13</v>
      </c>
      <c r="B14" s="93">
        <v>45.67700000000002</v>
      </c>
      <c r="C14" s="89">
        <v>46.901</v>
      </c>
      <c r="D14" s="90">
        <f>_xlfn.IFERROR(G14/B14*1000,0)</f>
        <v>51290.583882479106</v>
      </c>
      <c r="E14" s="90">
        <f t="shared" si="0"/>
        <v>48929.87356346346</v>
      </c>
      <c r="F14" s="91">
        <f t="shared" si="1"/>
        <v>100.76168361504007</v>
      </c>
      <c r="G14" s="89">
        <v>2342.7999999999993</v>
      </c>
      <c r="H14" s="89">
        <v>0</v>
      </c>
      <c r="I14" s="92">
        <v>11474.3</v>
      </c>
      <c r="J14" s="98"/>
      <c r="K14" s="44"/>
      <c r="P14" s="45"/>
      <c r="Q14" s="45"/>
    </row>
    <row r="15" spans="1:17" s="46" customFormat="1" ht="16.5">
      <c r="A15" s="74" t="s">
        <v>14</v>
      </c>
      <c r="B15" s="92">
        <v>33.80000000000001</v>
      </c>
      <c r="C15" s="89">
        <v>33</v>
      </c>
      <c r="D15" s="90">
        <f>#N/A</f>
        <v>48887.573964497016</v>
      </c>
      <c r="E15" s="90">
        <f t="shared" si="0"/>
        <v>49483.030303030304</v>
      </c>
      <c r="F15" s="91">
        <f t="shared" si="1"/>
        <v>101.90080375418103</v>
      </c>
      <c r="G15" s="89">
        <v>1652.3999999999996</v>
      </c>
      <c r="H15" s="89">
        <v>0</v>
      </c>
      <c r="I15" s="92">
        <v>8164.7</v>
      </c>
      <c r="J15" s="98"/>
      <c r="K15" s="44"/>
      <c r="P15" s="45"/>
      <c r="Q15" s="45"/>
    </row>
    <row r="16" spans="1:17" s="46" customFormat="1" ht="16.5">
      <c r="A16" s="76" t="s">
        <v>67</v>
      </c>
      <c r="B16" s="92">
        <v>22.799999999999997</v>
      </c>
      <c r="C16" s="89">
        <v>22.8</v>
      </c>
      <c r="D16" s="90">
        <f>#N/A</f>
        <v>48561.403508771924</v>
      </c>
      <c r="E16" s="90">
        <f t="shared" si="0"/>
        <v>48560.526315789466</v>
      </c>
      <c r="F16" s="91">
        <f t="shared" si="1"/>
        <v>100.00108384635394</v>
      </c>
      <c r="G16" s="89">
        <v>1107.1999999999998</v>
      </c>
      <c r="H16" s="89">
        <v>4.699999999999999</v>
      </c>
      <c r="I16" s="92">
        <v>5535.9</v>
      </c>
      <c r="J16" s="98">
        <v>15.1</v>
      </c>
      <c r="K16" s="44"/>
      <c r="P16" s="45"/>
      <c r="Q16" s="45"/>
    </row>
    <row r="17" spans="1:17" s="46" customFormat="1" ht="16.5">
      <c r="A17" s="74" t="s">
        <v>68</v>
      </c>
      <c r="B17" s="92">
        <v>23</v>
      </c>
      <c r="C17" s="89">
        <v>22.2</v>
      </c>
      <c r="D17" s="90">
        <f>#N/A</f>
        <v>51669.56521739129</v>
      </c>
      <c r="E17" s="90">
        <f t="shared" si="0"/>
        <v>48853.15315315315</v>
      </c>
      <c r="F17" s="91">
        <f t="shared" si="1"/>
        <v>100.6036926547635</v>
      </c>
      <c r="G17" s="89">
        <v>1188.3999999999996</v>
      </c>
      <c r="H17" s="89">
        <v>0</v>
      </c>
      <c r="I17" s="92">
        <v>5422.7</v>
      </c>
      <c r="J17" s="98"/>
      <c r="K17" s="44"/>
      <c r="P17" s="45"/>
      <c r="Q17" s="45"/>
    </row>
    <row r="18" spans="1:17" ht="16.5">
      <c r="A18" s="74" t="s">
        <v>16</v>
      </c>
      <c r="B18" s="92">
        <v>65.19999999999999</v>
      </c>
      <c r="C18" s="89">
        <v>64.4</v>
      </c>
      <c r="D18" s="90">
        <f>#N/A</f>
        <v>52822.08588957056</v>
      </c>
      <c r="E18" s="90">
        <f t="shared" si="0"/>
        <v>49422.98136645962</v>
      </c>
      <c r="F18" s="91">
        <f t="shared" si="1"/>
        <v>101.7771444943567</v>
      </c>
      <c r="G18" s="89">
        <v>3444</v>
      </c>
      <c r="H18" s="89">
        <v>0</v>
      </c>
      <c r="I18" s="92">
        <v>15914.2</v>
      </c>
      <c r="J18" s="98"/>
      <c r="K18" s="44"/>
      <c r="P18" s="45"/>
      <c r="Q18" s="45"/>
    </row>
    <row r="19" spans="1:17" ht="16.5">
      <c r="A19" s="74" t="s">
        <v>17</v>
      </c>
      <c r="B19" s="92">
        <v>11.200000000000003</v>
      </c>
      <c r="C19" s="89">
        <v>12</v>
      </c>
      <c r="D19" s="90">
        <f>#N/A</f>
        <v>48562.49999999999</v>
      </c>
      <c r="E19" s="90">
        <f t="shared" si="0"/>
        <v>48559.99999999999</v>
      </c>
      <c r="F19" s="91">
        <f t="shared" si="1"/>
        <v>99.99999999999999</v>
      </c>
      <c r="G19" s="89">
        <v>543.9000000000001</v>
      </c>
      <c r="H19" s="89">
        <v>0</v>
      </c>
      <c r="I19" s="92">
        <v>2913.6</v>
      </c>
      <c r="J19" s="98"/>
      <c r="K19" s="44"/>
      <c r="P19" s="45"/>
      <c r="Q19" s="45"/>
    </row>
    <row r="20" spans="1:17" ht="16.5">
      <c r="A20" s="77" t="s">
        <v>75</v>
      </c>
      <c r="B20" s="94">
        <v>15.799999999999997</v>
      </c>
      <c r="C20" s="95">
        <v>15.8</v>
      </c>
      <c r="D20" s="96">
        <f>#N/A</f>
        <v>48443.03797468355</v>
      </c>
      <c r="E20" s="90">
        <f t="shared" si="0"/>
        <v>48368.35443037974</v>
      </c>
      <c r="F20" s="91">
        <f t="shared" si="1"/>
        <v>99.6053427314245</v>
      </c>
      <c r="G20" s="95">
        <v>765.4000000000001</v>
      </c>
      <c r="H20" s="95">
        <v>4.000000000000001</v>
      </c>
      <c r="I20" s="94">
        <v>3821.1</v>
      </c>
      <c r="J20" s="99">
        <v>10.8</v>
      </c>
      <c r="K20" s="44"/>
      <c r="P20" s="45"/>
      <c r="Q20" s="45"/>
    </row>
    <row r="21" spans="1:17" s="50" customFormat="1" ht="16.5">
      <c r="A21" s="78" t="s">
        <v>46</v>
      </c>
      <c r="B21" s="86">
        <f>SUM(B4:B20)</f>
        <v>462.071</v>
      </c>
      <c r="C21" s="86">
        <f>SUM(C4:C20)</f>
        <v>457.23100000000005</v>
      </c>
      <c r="D21" s="86">
        <f>_xlfn.IFERROR(G21/B21*1000,0)</f>
        <v>49817.77692172847</v>
      </c>
      <c r="E21" s="86">
        <f>_xlfn.IFERROR(I21/C21/$K$1*1000,0)</f>
        <v>49098.44258153974</v>
      </c>
      <c r="F21" s="87">
        <f>_xlfn.IFERROR(E21/$I$2*100,0)</f>
        <v>101.10881915473588</v>
      </c>
      <c r="G21" s="86">
        <f>SUM(G4:G20)</f>
        <v>23019.35</v>
      </c>
      <c r="H21" s="86">
        <f>SUM(H4:H20)</f>
        <v>101.7</v>
      </c>
      <c r="I21" s="86">
        <f>SUM(I4:I20)</f>
        <v>112246.65000000001</v>
      </c>
      <c r="J21" s="86">
        <f>SUM(J4:J20)</f>
        <v>244.70000000000002</v>
      </c>
      <c r="K21" s="44"/>
      <c r="P21" s="51"/>
      <c r="Q21" s="51"/>
    </row>
    <row r="22" spans="1:17" ht="30">
      <c r="A22" s="79" t="s">
        <v>19</v>
      </c>
      <c r="B22" s="92">
        <v>16.099999999999994</v>
      </c>
      <c r="C22" s="89">
        <v>16.5</v>
      </c>
      <c r="D22" s="90">
        <f>#N/A</f>
        <v>48546.58385093169</v>
      </c>
      <c r="E22" s="90">
        <f aca="true" t="shared" si="2" ref="E22:E42">_xlfn.IFERROR(I22/C22/$K$1*1000,0)</f>
        <v>48557.57575757575</v>
      </c>
      <c r="F22" s="91">
        <f aca="true" t="shared" si="3" ref="F22:F42">_xlfn.IFERROR(E22/$I$2*100,0)</f>
        <v>99.99500773800608</v>
      </c>
      <c r="G22" s="89">
        <v>781.5999999999999</v>
      </c>
      <c r="H22" s="89">
        <v>8.899999999999999</v>
      </c>
      <c r="I22" s="89">
        <v>4006</v>
      </c>
      <c r="J22" s="98">
        <v>62</v>
      </c>
      <c r="K22" s="44"/>
      <c r="P22" s="45"/>
      <c r="Q22" s="45"/>
    </row>
    <row r="23" spans="1:17" ht="30">
      <c r="A23" s="79" t="s">
        <v>69</v>
      </c>
      <c r="B23" s="92">
        <v>0</v>
      </c>
      <c r="C23" s="89"/>
      <c r="D23" s="90">
        <f>#N/A</f>
        <v>0</v>
      </c>
      <c r="E23" s="90">
        <f t="shared" si="2"/>
        <v>0</v>
      </c>
      <c r="F23" s="91">
        <f t="shared" si="3"/>
        <v>0</v>
      </c>
      <c r="G23" s="89">
        <v>0</v>
      </c>
      <c r="H23" s="89">
        <v>0</v>
      </c>
      <c r="I23" s="89"/>
      <c r="J23" s="98"/>
      <c r="K23" s="44"/>
      <c r="P23" s="45"/>
      <c r="Q23" s="45"/>
    </row>
    <row r="24" spans="1:17" ht="30">
      <c r="A24" s="79" t="s">
        <v>21</v>
      </c>
      <c r="B24" s="92">
        <v>9</v>
      </c>
      <c r="C24" s="89">
        <v>9</v>
      </c>
      <c r="D24" s="90">
        <f>#N/A</f>
        <v>48355.555555555584</v>
      </c>
      <c r="E24" s="90">
        <f t="shared" si="2"/>
        <v>48551.11111111112</v>
      </c>
      <c r="F24" s="91">
        <f t="shared" si="3"/>
        <v>99.98169503935569</v>
      </c>
      <c r="G24" s="89">
        <v>435.2000000000003</v>
      </c>
      <c r="H24" s="89">
        <v>0</v>
      </c>
      <c r="I24" s="89">
        <v>2184.8</v>
      </c>
      <c r="J24" s="98"/>
      <c r="K24" s="44"/>
      <c r="P24" s="45"/>
      <c r="Q24" s="45"/>
    </row>
    <row r="25" spans="1:17" s="37" customFormat="1" ht="30">
      <c r="A25" s="79" t="s">
        <v>22</v>
      </c>
      <c r="B25" s="92">
        <v>4.309999999999999</v>
      </c>
      <c r="C25" s="89">
        <v>3.83</v>
      </c>
      <c r="D25" s="90">
        <f>#N/A</f>
        <v>55290.02320185618</v>
      </c>
      <c r="E25" s="90">
        <f t="shared" si="2"/>
        <v>48208.877284595306</v>
      </c>
      <c r="F25" s="91">
        <f t="shared" si="3"/>
        <v>99.27693015773333</v>
      </c>
      <c r="G25" s="89">
        <v>238.30000000000007</v>
      </c>
      <c r="H25" s="89">
        <v>0</v>
      </c>
      <c r="I25" s="89">
        <v>923.2</v>
      </c>
      <c r="J25" s="98">
        <v>0.5</v>
      </c>
      <c r="K25" s="44"/>
      <c r="P25" s="45"/>
      <c r="Q25" s="45"/>
    </row>
    <row r="26" spans="1:17" ht="30">
      <c r="A26" s="79" t="s">
        <v>23</v>
      </c>
      <c r="B26" s="92">
        <v>6.399999999999999</v>
      </c>
      <c r="C26" s="89">
        <v>6.68</v>
      </c>
      <c r="D26" s="90">
        <f>#N/A</f>
        <v>51484.375000000015</v>
      </c>
      <c r="E26" s="90">
        <f t="shared" si="2"/>
        <v>49119.760479041914</v>
      </c>
      <c r="F26" s="91">
        <f t="shared" si="3"/>
        <v>101.15271927315057</v>
      </c>
      <c r="G26" s="89">
        <v>329.5</v>
      </c>
      <c r="H26" s="89">
        <v>0</v>
      </c>
      <c r="I26" s="89">
        <v>1640.6</v>
      </c>
      <c r="J26" s="98">
        <v>14.5</v>
      </c>
      <c r="K26" s="44"/>
      <c r="P26" s="45"/>
      <c r="Q26" s="45"/>
    </row>
    <row r="27" spans="1:17" ht="16.5">
      <c r="A27" s="79" t="s">
        <v>24</v>
      </c>
      <c r="B27" s="92">
        <v>8.399999999999999</v>
      </c>
      <c r="C27" s="89">
        <v>7.6</v>
      </c>
      <c r="D27" s="90">
        <f>#N/A</f>
        <v>48547.61904761905</v>
      </c>
      <c r="E27" s="90">
        <f t="shared" si="2"/>
        <v>48557.89473684211</v>
      </c>
      <c r="F27" s="91">
        <f t="shared" si="3"/>
        <v>99.99566461458423</v>
      </c>
      <c r="G27" s="89">
        <v>407.79999999999995</v>
      </c>
      <c r="H27" s="89">
        <v>3.3000000000000007</v>
      </c>
      <c r="I27" s="89">
        <v>1845.2</v>
      </c>
      <c r="J27" s="98">
        <v>19</v>
      </c>
      <c r="K27" s="44"/>
      <c r="P27" s="45"/>
      <c r="Q27" s="45"/>
    </row>
    <row r="28" spans="1:17" ht="30">
      <c r="A28" s="79" t="s">
        <v>74</v>
      </c>
      <c r="B28" s="100">
        <v>4</v>
      </c>
      <c r="C28" s="89">
        <v>4.36</v>
      </c>
      <c r="D28" s="90">
        <f>#N/A</f>
        <v>47949.999999999985</v>
      </c>
      <c r="E28" s="90">
        <f t="shared" si="2"/>
        <v>48077.98165137613</v>
      </c>
      <c r="F28" s="91">
        <f t="shared" si="3"/>
        <v>99.00737572359171</v>
      </c>
      <c r="G28" s="89">
        <v>191.79999999999995</v>
      </c>
      <c r="H28" s="89">
        <v>0</v>
      </c>
      <c r="I28" s="89">
        <v>1048.1</v>
      </c>
      <c r="J28" s="98"/>
      <c r="K28" s="44"/>
      <c r="P28" s="45"/>
      <c r="Q28" s="45"/>
    </row>
    <row r="29" spans="1:17" ht="16.5">
      <c r="A29" s="79" t="s">
        <v>26</v>
      </c>
      <c r="B29" s="100">
        <v>2.33</v>
      </c>
      <c r="C29" s="89">
        <v>2.65</v>
      </c>
      <c r="D29" s="90">
        <f>#N/A</f>
        <v>48549.35622317597</v>
      </c>
      <c r="E29" s="90">
        <f t="shared" si="2"/>
        <v>48559.99999999999</v>
      </c>
      <c r="F29" s="91">
        <f t="shared" si="3"/>
        <v>99.99999999999999</v>
      </c>
      <c r="G29" s="89">
        <v>113.12</v>
      </c>
      <c r="H29" s="89">
        <v>5.299999999999997</v>
      </c>
      <c r="I29" s="89">
        <v>643.42</v>
      </c>
      <c r="J29" s="98">
        <v>32.9</v>
      </c>
      <c r="K29" s="44"/>
      <c r="P29" s="45"/>
      <c r="Q29" s="45"/>
    </row>
    <row r="30" spans="1:17" ht="16.5">
      <c r="A30" s="79" t="s">
        <v>27</v>
      </c>
      <c r="B30" s="92">
        <v>4.199999999999999</v>
      </c>
      <c r="C30" s="89">
        <v>3.4</v>
      </c>
      <c r="D30" s="90">
        <f>#N/A</f>
        <v>44404.761904761916</v>
      </c>
      <c r="E30" s="90">
        <f t="shared" si="2"/>
        <v>46770.58823529412</v>
      </c>
      <c r="F30" s="91">
        <f t="shared" si="3"/>
        <v>96.31504990793682</v>
      </c>
      <c r="G30" s="89">
        <v>186.5</v>
      </c>
      <c r="H30" s="89">
        <v>11.100000000000001</v>
      </c>
      <c r="I30" s="89">
        <v>795.1</v>
      </c>
      <c r="J30" s="98">
        <v>62.6</v>
      </c>
      <c r="K30" s="44"/>
      <c r="P30" s="45"/>
      <c r="Q30" s="45"/>
    </row>
    <row r="31" spans="1:17" ht="16.5">
      <c r="A31" s="80" t="s">
        <v>28</v>
      </c>
      <c r="B31" s="100">
        <v>5</v>
      </c>
      <c r="C31" s="89">
        <v>5</v>
      </c>
      <c r="D31" s="90">
        <f>#N/A</f>
        <v>8540.00000000001</v>
      </c>
      <c r="E31" s="90">
        <f t="shared" si="2"/>
        <v>47212</v>
      </c>
      <c r="F31" s="91">
        <f t="shared" si="3"/>
        <v>97.22405271828666</v>
      </c>
      <c r="G31" s="89">
        <v>42.700000000000045</v>
      </c>
      <c r="H31" s="89">
        <v>0</v>
      </c>
      <c r="I31" s="89">
        <v>1180.3</v>
      </c>
      <c r="J31" s="98"/>
      <c r="K31" s="44"/>
      <c r="P31" s="45"/>
      <c r="Q31" s="45"/>
    </row>
    <row r="32" spans="1:17" ht="16.5">
      <c r="A32" s="79" t="s">
        <v>29</v>
      </c>
      <c r="B32" s="92">
        <v>5</v>
      </c>
      <c r="C32" s="89">
        <v>5</v>
      </c>
      <c r="D32" s="90">
        <f>#N/A</f>
        <v>48179.99999999999</v>
      </c>
      <c r="E32" s="90">
        <f t="shared" si="2"/>
        <v>46540</v>
      </c>
      <c r="F32" s="91">
        <f t="shared" si="3"/>
        <v>95.84019769357496</v>
      </c>
      <c r="G32" s="89">
        <v>240.89999999999998</v>
      </c>
      <c r="H32" s="89">
        <v>4.5</v>
      </c>
      <c r="I32" s="89">
        <v>1163.5</v>
      </c>
      <c r="J32" s="98">
        <v>16.5</v>
      </c>
      <c r="K32" s="44"/>
      <c r="P32" s="45"/>
      <c r="Q32" s="45"/>
    </row>
    <row r="33" spans="1:17" ht="30">
      <c r="A33" s="79" t="s">
        <v>30</v>
      </c>
      <c r="B33" s="100">
        <v>6</v>
      </c>
      <c r="C33" s="89">
        <v>5.8</v>
      </c>
      <c r="D33" s="90">
        <f>#N/A</f>
        <v>46966.666666666664</v>
      </c>
      <c r="E33" s="90">
        <f t="shared" si="2"/>
        <v>47648.275862068964</v>
      </c>
      <c r="F33" s="91">
        <f t="shared" si="3"/>
        <v>98.12247912287678</v>
      </c>
      <c r="G33" s="89">
        <v>281.79999999999995</v>
      </c>
      <c r="H33" s="89">
        <v>0</v>
      </c>
      <c r="I33" s="89">
        <v>1381.8</v>
      </c>
      <c r="J33" s="98"/>
      <c r="K33" s="44"/>
      <c r="P33" s="45"/>
      <c r="Q33" s="45"/>
    </row>
    <row r="34" spans="1:17" ht="30">
      <c r="A34" s="79" t="s">
        <v>70</v>
      </c>
      <c r="B34" s="92">
        <v>2.3000000000000007</v>
      </c>
      <c r="C34" s="89">
        <v>2.3</v>
      </c>
      <c r="D34" s="90">
        <f>#N/A</f>
        <v>49347.82608695653</v>
      </c>
      <c r="E34" s="90">
        <f t="shared" si="2"/>
        <v>49408.69565217392</v>
      </c>
      <c r="F34" s="91">
        <f t="shared" si="3"/>
        <v>101.74772580760691</v>
      </c>
      <c r="G34" s="89">
        <v>113.50000000000006</v>
      </c>
      <c r="H34" s="89">
        <v>0</v>
      </c>
      <c r="I34" s="89">
        <v>568.2</v>
      </c>
      <c r="J34" s="98"/>
      <c r="K34" s="44"/>
      <c r="P34" s="45"/>
      <c r="Q34" s="45"/>
    </row>
    <row r="35" spans="1:17" ht="16.5">
      <c r="A35" s="79" t="s">
        <v>32</v>
      </c>
      <c r="B35" s="92">
        <v>8.600000000000001</v>
      </c>
      <c r="C35" s="89">
        <v>7.8</v>
      </c>
      <c r="D35" s="90">
        <f>#N/A</f>
        <v>48604.65116279069</v>
      </c>
      <c r="E35" s="90">
        <f t="shared" si="2"/>
        <v>48600.00000000001</v>
      </c>
      <c r="F35" s="91">
        <f t="shared" si="3"/>
        <v>100.08237232289952</v>
      </c>
      <c r="G35" s="89">
        <v>418</v>
      </c>
      <c r="H35" s="89">
        <v>8.899999999999999</v>
      </c>
      <c r="I35" s="89">
        <v>1895.4</v>
      </c>
      <c r="J35" s="98">
        <v>29.4</v>
      </c>
      <c r="K35" s="44"/>
      <c r="P35" s="45"/>
      <c r="Q35" s="45"/>
    </row>
    <row r="36" spans="1:17" ht="30">
      <c r="A36" s="79" t="s">
        <v>71</v>
      </c>
      <c r="B36" s="92">
        <v>2.92</v>
      </c>
      <c r="C36" s="89">
        <v>2.96</v>
      </c>
      <c r="D36" s="90">
        <f>#N/A</f>
        <v>41267.12328767123</v>
      </c>
      <c r="E36" s="90">
        <f t="shared" si="2"/>
        <v>45418.91891891892</v>
      </c>
      <c r="F36" s="91">
        <f t="shared" si="3"/>
        <v>93.53154637339152</v>
      </c>
      <c r="G36" s="89">
        <v>120.5</v>
      </c>
      <c r="H36" s="89">
        <v>0</v>
      </c>
      <c r="I36" s="89">
        <v>672.2</v>
      </c>
      <c r="J36" s="98"/>
      <c r="K36" s="44"/>
      <c r="P36" s="45"/>
      <c r="Q36" s="45"/>
    </row>
    <row r="37" spans="1:17" ht="16.5">
      <c r="A37" s="79" t="s">
        <v>72</v>
      </c>
      <c r="B37" s="100">
        <v>8.950000000000003</v>
      </c>
      <c r="C37" s="89">
        <v>8.99</v>
      </c>
      <c r="D37" s="90">
        <f>#N/A</f>
        <v>47128.49162011171</v>
      </c>
      <c r="E37" s="90">
        <f t="shared" si="2"/>
        <v>48286.98553948832</v>
      </c>
      <c r="F37" s="91">
        <f t="shared" si="3"/>
        <v>99.43777911756244</v>
      </c>
      <c r="G37" s="89">
        <v>421.79999999999995</v>
      </c>
      <c r="H37" s="89">
        <v>0</v>
      </c>
      <c r="I37" s="89">
        <v>2170.5</v>
      </c>
      <c r="J37" s="98"/>
      <c r="K37" s="44"/>
      <c r="P37" s="45"/>
      <c r="Q37" s="45"/>
    </row>
    <row r="38" spans="1:17" ht="30">
      <c r="A38" s="79" t="s">
        <v>76</v>
      </c>
      <c r="B38" s="92">
        <v>3.7500000000000018</v>
      </c>
      <c r="C38" s="89">
        <v>3.43</v>
      </c>
      <c r="D38" s="90">
        <f>#N/A</f>
        <v>48559.99999999995</v>
      </c>
      <c r="E38" s="90">
        <f t="shared" si="2"/>
        <v>48588.92128279883</v>
      </c>
      <c r="F38" s="91">
        <f t="shared" si="3"/>
        <v>100.05955783113434</v>
      </c>
      <c r="G38" s="89">
        <v>182.0999999999999</v>
      </c>
      <c r="H38" s="89">
        <v>0</v>
      </c>
      <c r="I38" s="89">
        <v>833.3</v>
      </c>
      <c r="J38" s="98"/>
      <c r="K38" s="44"/>
      <c r="P38" s="45"/>
      <c r="Q38" s="45"/>
    </row>
    <row r="39" spans="1:17" ht="30">
      <c r="A39" s="79" t="s">
        <v>36</v>
      </c>
      <c r="B39" s="92">
        <v>4.399999999999999</v>
      </c>
      <c r="C39" s="89">
        <v>4.4</v>
      </c>
      <c r="D39" s="90">
        <f>#N/A</f>
        <v>46636.36363636366</v>
      </c>
      <c r="E39" s="90">
        <f t="shared" si="2"/>
        <v>45118.18181818181</v>
      </c>
      <c r="F39" s="91">
        <f t="shared" si="3"/>
        <v>92.91223603414706</v>
      </c>
      <c r="G39" s="89">
        <v>205.20000000000005</v>
      </c>
      <c r="H39" s="89">
        <v>0</v>
      </c>
      <c r="I39" s="89">
        <v>992.6</v>
      </c>
      <c r="J39" s="98"/>
      <c r="K39" s="44"/>
      <c r="P39" s="45"/>
      <c r="Q39" s="45"/>
    </row>
    <row r="40" spans="1:17" ht="16.5">
      <c r="A40" s="79" t="s">
        <v>73</v>
      </c>
      <c r="B40" s="92">
        <v>9.049999999999997</v>
      </c>
      <c r="C40" s="89">
        <v>8.41</v>
      </c>
      <c r="D40" s="90">
        <f>#N/A</f>
        <v>48287.29281767957</v>
      </c>
      <c r="E40" s="90">
        <f t="shared" si="2"/>
        <v>48563.61474435196</v>
      </c>
      <c r="F40" s="91">
        <f t="shared" si="3"/>
        <v>100.00744387222397</v>
      </c>
      <c r="G40" s="89">
        <v>437</v>
      </c>
      <c r="H40" s="89">
        <v>0</v>
      </c>
      <c r="I40" s="89">
        <v>2042.1</v>
      </c>
      <c r="J40" s="98">
        <v>0.2</v>
      </c>
      <c r="K40" s="44"/>
      <c r="P40" s="45"/>
      <c r="Q40" s="45"/>
    </row>
    <row r="41" spans="1:17" ht="16.5">
      <c r="A41" s="79" t="s">
        <v>38</v>
      </c>
      <c r="B41" s="92">
        <v>20.400000000000006</v>
      </c>
      <c r="C41" s="89">
        <v>19.6</v>
      </c>
      <c r="D41" s="90">
        <f>#N/A</f>
        <v>48562.74509803922</v>
      </c>
      <c r="E41" s="90">
        <f t="shared" si="2"/>
        <v>48559.99999999999</v>
      </c>
      <c r="F41" s="91">
        <f t="shared" si="3"/>
        <v>99.99999999999999</v>
      </c>
      <c r="G41" s="89">
        <v>990.6800000000003</v>
      </c>
      <c r="H41" s="89">
        <v>6.654999999999998</v>
      </c>
      <c r="I41" s="89">
        <v>4758.88</v>
      </c>
      <c r="J41" s="98">
        <v>36.955</v>
      </c>
      <c r="K41" s="44"/>
      <c r="P41" s="45"/>
      <c r="Q41" s="45"/>
    </row>
    <row r="42" spans="1:17" ht="30">
      <c r="A42" s="81" t="s">
        <v>39</v>
      </c>
      <c r="B42" s="94">
        <v>4</v>
      </c>
      <c r="C42" s="95">
        <v>3.8</v>
      </c>
      <c r="D42" s="96">
        <f>#N/A</f>
        <v>55949.999999999985</v>
      </c>
      <c r="E42" s="90">
        <f t="shared" si="2"/>
        <v>52157.8947368421</v>
      </c>
      <c r="F42" s="91">
        <f t="shared" si="3"/>
        <v>107.40917367553975</v>
      </c>
      <c r="G42" s="95">
        <v>223.79999999999995</v>
      </c>
      <c r="H42" s="95">
        <v>0</v>
      </c>
      <c r="I42" s="95">
        <v>991</v>
      </c>
      <c r="J42" s="99"/>
      <c r="K42" s="44"/>
      <c r="P42" s="45"/>
      <c r="Q42" s="45"/>
    </row>
    <row r="43" spans="1:17" s="50" customFormat="1" ht="16.5">
      <c r="A43" s="82" t="s">
        <v>47</v>
      </c>
      <c r="B43" s="84">
        <f>SUM(B22:B42)</f>
        <v>135.11</v>
      </c>
      <c r="C43" s="84">
        <f>SUM(C22:C42)</f>
        <v>131.51</v>
      </c>
      <c r="D43" s="84">
        <f>_xlfn.IFERROR(G43/B43*1000,0)</f>
        <v>47086.078010509955</v>
      </c>
      <c r="E43" s="84">
        <f>_xlfn.IFERROR(I43/C43/$K$1*1000,0)</f>
        <v>48264.31450079842</v>
      </c>
      <c r="F43" s="85">
        <f>_xlfn.IFERROR(E43/$I$2*100,0)</f>
        <v>99.39109246457664</v>
      </c>
      <c r="G43" s="84">
        <f>SUM(G22:G42)</f>
        <v>6361.800000000001</v>
      </c>
      <c r="H43" s="84">
        <f>SUM(H22:H42)</f>
        <v>48.65499999999999</v>
      </c>
      <c r="I43" s="84">
        <f>SUM(I22:I42)</f>
        <v>31736.2</v>
      </c>
      <c r="J43" s="84">
        <f>SUM(J22:J42)</f>
        <v>274.555</v>
      </c>
      <c r="K43" s="44"/>
      <c r="P43" s="51"/>
      <c r="Q43" s="51"/>
    </row>
    <row r="44" spans="1:17" s="50" customFormat="1" ht="16.5">
      <c r="A44" s="82" t="s">
        <v>48</v>
      </c>
      <c r="B44" s="84">
        <f>B21+B43</f>
        <v>597.181</v>
      </c>
      <c r="C44" s="84">
        <f>C21+C43</f>
        <v>588.741</v>
      </c>
      <c r="D44" s="84">
        <f>_xlfn.IFERROR(G44/B44*1000,0)</f>
        <v>49199.74011229427</v>
      </c>
      <c r="E44" s="84">
        <f>_xlfn.IFERROR(I44/C44/$K$1*1000,0)</f>
        <v>48912.11925107985</v>
      </c>
      <c r="F44" s="85">
        <f>_xlfn.IFERROR(E44/$I$2*100,0)</f>
        <v>100.72512201622703</v>
      </c>
      <c r="G44" s="84">
        <f>G21+G43</f>
        <v>29381.15</v>
      </c>
      <c r="H44" s="84">
        <f>H21+H43</f>
        <v>150.355</v>
      </c>
      <c r="I44" s="84">
        <f>I21+I43</f>
        <v>143982.85</v>
      </c>
      <c r="J44" s="84">
        <f>J21+J43</f>
        <v>519.255</v>
      </c>
      <c r="K44" s="44"/>
      <c r="P44" s="51"/>
      <c r="Q44" s="51"/>
    </row>
    <row r="45" spans="2:9" ht="16.5">
      <c r="B45" s="56"/>
      <c r="D45" s="56"/>
      <c r="E45" s="56"/>
      <c r="G45" s="56"/>
      <c r="H45" s="56"/>
      <c r="I45" s="56"/>
    </row>
    <row r="48" spans="2:3" ht="16.5">
      <c r="B48" s="53"/>
      <c r="C48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 L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zoomScalePageLayoutView="0" workbookViewId="0" topLeftCell="A31">
      <selection activeCell="B46" sqref="B46:K46"/>
    </sheetView>
  </sheetViews>
  <sheetFormatPr defaultColWidth="9.140625" defaultRowHeight="15"/>
  <cols>
    <col min="1" max="1" width="30.140625" style="52" customWidth="1"/>
    <col min="2" max="2" width="17.57421875" style="53" customWidth="1"/>
    <col min="3" max="3" width="17.421875" style="53" customWidth="1"/>
    <col min="4" max="4" width="17.00390625" style="37" customWidth="1"/>
    <col min="5" max="5" width="13.57421875" style="53" customWidth="1"/>
    <col min="6" max="6" width="16.140625" style="54" customWidth="1"/>
    <col min="7" max="7" width="14.00390625" style="53" customWidth="1"/>
    <col min="8" max="8" width="12.140625" style="53" customWidth="1"/>
    <col min="9" max="9" width="16.140625" style="53" customWidth="1"/>
    <col min="10" max="11" width="11.85156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38" t="s">
        <v>59</v>
      </c>
      <c r="K1" s="38">
        <f>VLOOKUP(month,месяцы!$A$1:$B$12,2,FALSE)</f>
        <v>5</v>
      </c>
    </row>
    <row r="2" spans="1:11" ht="16.5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(май)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</row>
    <row r="4" spans="1:17" ht="16.5">
      <c r="A4" s="74" t="s">
        <v>2</v>
      </c>
      <c r="B4" s="88">
        <v>60</v>
      </c>
      <c r="C4" s="89">
        <v>59.2</v>
      </c>
      <c r="D4" s="90">
        <f>_xlfn.IFERROR(G4/B4*1000,0)</f>
        <v>45325</v>
      </c>
      <c r="E4" s="90">
        <f>_xlfn.IFERROR(I4/C4/$K$1*1000,0)</f>
        <v>47038.17567567567</v>
      </c>
      <c r="F4" s="91">
        <f>_xlfn.IFERROR(E4/$I$2*100,0)</f>
        <v>96.86609488401086</v>
      </c>
      <c r="G4" s="89">
        <v>2719.5</v>
      </c>
      <c r="H4" s="89">
        <v>0</v>
      </c>
      <c r="I4" s="92">
        <v>13923.3</v>
      </c>
      <c r="J4" s="98"/>
      <c r="K4" s="44"/>
      <c r="P4" s="45"/>
      <c r="Q4" s="45"/>
    </row>
    <row r="5" spans="1:17" ht="16.5">
      <c r="A5" s="74" t="s">
        <v>3</v>
      </c>
      <c r="B5" s="88">
        <v>20.989999999999995</v>
      </c>
      <c r="C5" s="89">
        <v>22.15</v>
      </c>
      <c r="D5" s="90">
        <f>#N/A</f>
        <v>48570.74797522631</v>
      </c>
      <c r="E5" s="90">
        <f aca="true" t="shared" si="0" ref="E5:E20">_xlfn.IFERROR(I5/C5/$K$1*1000,0)</f>
        <v>48558.01354401807</v>
      </c>
      <c r="F5" s="91">
        <f aca="true" t="shared" si="1" ref="F5:F20">_xlfn.IFERROR(E5/$I$2*100,0)</f>
        <v>99.99590927516077</v>
      </c>
      <c r="G5" s="89">
        <v>1019.5</v>
      </c>
      <c r="H5" s="89">
        <v>0</v>
      </c>
      <c r="I5" s="92">
        <v>5377.8</v>
      </c>
      <c r="J5" s="98">
        <v>5.7</v>
      </c>
      <c r="K5" s="44"/>
      <c r="P5" s="45"/>
      <c r="Q5" s="45"/>
    </row>
    <row r="6" spans="1:17" ht="16.5">
      <c r="A6" s="74" t="s">
        <v>4</v>
      </c>
      <c r="B6" s="88">
        <v>53.37999999999997</v>
      </c>
      <c r="C6" s="89">
        <v>53.156</v>
      </c>
      <c r="D6" s="90">
        <f>#N/A</f>
        <v>47218.0591982016</v>
      </c>
      <c r="E6" s="90">
        <f t="shared" si="0"/>
        <v>48201.52005418015</v>
      </c>
      <c r="F6" s="91">
        <f t="shared" si="1"/>
        <v>99.26177935374825</v>
      </c>
      <c r="G6" s="89">
        <v>2520.5</v>
      </c>
      <c r="H6" s="89">
        <v>0</v>
      </c>
      <c r="I6" s="92">
        <v>12811</v>
      </c>
      <c r="J6" s="98"/>
      <c r="K6" s="44"/>
      <c r="P6" s="45"/>
      <c r="Q6" s="45"/>
    </row>
    <row r="7" spans="1:17" ht="16.5">
      <c r="A7" s="74" t="s">
        <v>6</v>
      </c>
      <c r="B7" s="88">
        <v>54</v>
      </c>
      <c r="C7" s="89">
        <v>50</v>
      </c>
      <c r="D7" s="90">
        <f>#N/A</f>
        <v>48309.25925925924</v>
      </c>
      <c r="E7" s="90">
        <f t="shared" si="0"/>
        <v>49161.6</v>
      </c>
      <c r="F7" s="91">
        <f t="shared" si="1"/>
        <v>101.23887973640858</v>
      </c>
      <c r="G7" s="89">
        <v>2608.699999999999</v>
      </c>
      <c r="H7" s="89">
        <v>0</v>
      </c>
      <c r="I7" s="92">
        <v>12290.4</v>
      </c>
      <c r="J7" s="98"/>
      <c r="K7" s="44"/>
      <c r="P7" s="45"/>
      <c r="Q7" s="45"/>
    </row>
    <row r="8" spans="1:17" ht="16.5">
      <c r="A8" s="74" t="s">
        <v>7</v>
      </c>
      <c r="B8" s="92">
        <v>12.799999999999997</v>
      </c>
      <c r="C8" s="89">
        <v>12.8</v>
      </c>
      <c r="D8" s="90">
        <f>#N/A</f>
        <v>48562.50000000001</v>
      </c>
      <c r="E8" s="90">
        <f t="shared" si="0"/>
        <v>48571.87499999999</v>
      </c>
      <c r="F8" s="91">
        <f t="shared" si="1"/>
        <v>100.02445428336077</v>
      </c>
      <c r="G8" s="89">
        <v>621.5999999999999</v>
      </c>
      <c r="H8" s="89">
        <v>245.8</v>
      </c>
      <c r="I8" s="92">
        <v>3108.6</v>
      </c>
      <c r="J8" s="98">
        <v>265.5</v>
      </c>
      <c r="K8" s="44"/>
      <c r="P8" s="45"/>
      <c r="Q8" s="45"/>
    </row>
    <row r="9" spans="1:17" s="46" customFormat="1" ht="16.5">
      <c r="A9" s="74" t="s">
        <v>8</v>
      </c>
      <c r="B9" s="92">
        <v>88.50400000000002</v>
      </c>
      <c r="C9" s="89">
        <v>87.5</v>
      </c>
      <c r="D9" s="90">
        <f>#N/A</f>
        <v>48667.63084154386</v>
      </c>
      <c r="E9" s="90">
        <f t="shared" si="0"/>
        <v>48560</v>
      </c>
      <c r="F9" s="91">
        <f t="shared" si="1"/>
        <v>100</v>
      </c>
      <c r="G9" s="89">
        <v>4307.279999999999</v>
      </c>
      <c r="H9" s="89">
        <v>0</v>
      </c>
      <c r="I9" s="92">
        <v>21245</v>
      </c>
      <c r="J9" s="98"/>
      <c r="K9" s="44"/>
      <c r="P9" s="45"/>
      <c r="Q9" s="45"/>
    </row>
    <row r="10" spans="1:17" ht="16.5">
      <c r="A10" s="74" t="s">
        <v>9</v>
      </c>
      <c r="B10" s="92">
        <v>8.399999999999999</v>
      </c>
      <c r="C10" s="89">
        <v>7.6</v>
      </c>
      <c r="D10" s="90">
        <f>#N/A</f>
        <v>47976.19047619048</v>
      </c>
      <c r="E10" s="90">
        <f t="shared" si="0"/>
        <v>48202.63157894737</v>
      </c>
      <c r="F10" s="91">
        <f t="shared" si="1"/>
        <v>99.26406832567415</v>
      </c>
      <c r="G10" s="89">
        <v>403</v>
      </c>
      <c r="H10" s="89">
        <v>8.600000000000001</v>
      </c>
      <c r="I10" s="92">
        <v>1831.7</v>
      </c>
      <c r="J10" s="98">
        <v>55.5</v>
      </c>
      <c r="K10" s="44"/>
      <c r="P10" s="45"/>
      <c r="Q10" s="45"/>
    </row>
    <row r="11" spans="1:17" ht="16.5">
      <c r="A11" s="74" t="s">
        <v>10</v>
      </c>
      <c r="B11" s="92">
        <v>10.003999999999998</v>
      </c>
      <c r="C11" s="89">
        <v>9.18</v>
      </c>
      <c r="D11" s="90">
        <f>#N/A</f>
        <v>49936.02558976412</v>
      </c>
      <c r="E11" s="90">
        <f t="shared" si="0"/>
        <v>48908.49673202614</v>
      </c>
      <c r="F11" s="91">
        <f t="shared" si="1"/>
        <v>100.717662133497</v>
      </c>
      <c r="G11" s="89">
        <v>499.5600000000002</v>
      </c>
      <c r="H11" s="89">
        <v>0</v>
      </c>
      <c r="I11" s="92">
        <v>2244.9</v>
      </c>
      <c r="J11" s="98"/>
      <c r="K11" s="44"/>
      <c r="P11" s="45"/>
      <c r="Q11" s="45"/>
    </row>
    <row r="12" spans="1:17" s="46" customFormat="1" ht="16.5">
      <c r="A12" s="75" t="s">
        <v>11</v>
      </c>
      <c r="B12" s="93">
        <v>16.03</v>
      </c>
      <c r="C12" s="89">
        <v>15.59</v>
      </c>
      <c r="D12" s="90">
        <f>#N/A</f>
        <v>49444.79101684341</v>
      </c>
      <c r="E12" s="90">
        <f t="shared" si="0"/>
        <v>48499.03784477229</v>
      </c>
      <c r="F12" s="91">
        <f t="shared" si="1"/>
        <v>99.87446014162333</v>
      </c>
      <c r="G12" s="89">
        <v>792.5999999999999</v>
      </c>
      <c r="H12" s="89">
        <v>0</v>
      </c>
      <c r="I12" s="92">
        <v>3780.5</v>
      </c>
      <c r="J12" s="98"/>
      <c r="K12" s="44"/>
      <c r="P12" s="45"/>
      <c r="Q12" s="45"/>
    </row>
    <row r="13" spans="1:17" s="47" customFormat="1" ht="16.5">
      <c r="A13" s="74" t="s">
        <v>12</v>
      </c>
      <c r="B13" s="92">
        <v>52.80000000000001</v>
      </c>
      <c r="C13" s="89">
        <v>53.6</v>
      </c>
      <c r="D13" s="90">
        <f>#N/A</f>
        <v>48111.74242424244</v>
      </c>
      <c r="E13" s="90">
        <f t="shared" si="0"/>
        <v>48099.62686567164</v>
      </c>
      <c r="F13" s="91">
        <f t="shared" si="1"/>
        <v>99.05194988812117</v>
      </c>
      <c r="G13" s="89">
        <v>2540.300000000001</v>
      </c>
      <c r="H13" s="89">
        <v>2.5999999999999943</v>
      </c>
      <c r="I13" s="92">
        <v>12890.7</v>
      </c>
      <c r="J13" s="98">
        <v>57.3</v>
      </c>
      <c r="K13" s="44"/>
      <c r="L13" s="46"/>
      <c r="P13" s="45"/>
      <c r="Q13" s="45"/>
    </row>
    <row r="14" spans="1:17" s="46" customFormat="1" ht="30">
      <c r="A14" s="75" t="s">
        <v>13</v>
      </c>
      <c r="B14" s="93">
        <v>108.79599999999999</v>
      </c>
      <c r="C14" s="89">
        <v>107.58</v>
      </c>
      <c r="D14" s="90">
        <f>_xlfn.IFERROR(G14/B14*1000,0)</f>
        <v>48749.034890988645</v>
      </c>
      <c r="E14" s="90">
        <f t="shared" si="0"/>
        <v>48499.16341327385</v>
      </c>
      <c r="F14" s="91">
        <f t="shared" si="1"/>
        <v>99.87471872585225</v>
      </c>
      <c r="G14" s="89">
        <v>5303.700000000001</v>
      </c>
      <c r="H14" s="89">
        <v>0</v>
      </c>
      <c r="I14" s="92">
        <v>26087.7</v>
      </c>
      <c r="J14" s="98"/>
      <c r="K14" s="44"/>
      <c r="P14" s="45"/>
      <c r="Q14" s="45"/>
    </row>
    <row r="15" spans="1:17" s="46" customFormat="1" ht="16.5">
      <c r="A15" s="74" t="s">
        <v>14</v>
      </c>
      <c r="B15" s="92">
        <v>59.19999999999999</v>
      </c>
      <c r="C15" s="89">
        <v>58.8</v>
      </c>
      <c r="D15" s="90">
        <f>#N/A</f>
        <v>46131.75675675677</v>
      </c>
      <c r="E15" s="90">
        <f t="shared" si="0"/>
        <v>46132.6530612245</v>
      </c>
      <c r="F15" s="91">
        <f t="shared" si="1"/>
        <v>95.00134485425143</v>
      </c>
      <c r="G15" s="89">
        <v>2731</v>
      </c>
      <c r="H15" s="89">
        <v>0</v>
      </c>
      <c r="I15" s="92">
        <v>13563</v>
      </c>
      <c r="J15" s="98"/>
      <c r="K15" s="44"/>
      <c r="P15" s="45"/>
      <c r="Q15" s="45"/>
    </row>
    <row r="16" spans="1:17" s="46" customFormat="1" ht="16.5">
      <c r="A16" s="76" t="s">
        <v>67</v>
      </c>
      <c r="B16" s="92">
        <v>82.30000000000001</v>
      </c>
      <c r="C16" s="89">
        <v>82.3</v>
      </c>
      <c r="D16" s="90">
        <f>#N/A</f>
        <v>48560.145808019435</v>
      </c>
      <c r="E16" s="90">
        <f t="shared" si="0"/>
        <v>48560.14580801944</v>
      </c>
      <c r="F16" s="91">
        <f t="shared" si="1"/>
        <v>100.00030026363147</v>
      </c>
      <c r="G16" s="89">
        <v>3996.5</v>
      </c>
      <c r="H16" s="89">
        <v>0</v>
      </c>
      <c r="I16" s="92">
        <v>19982.5</v>
      </c>
      <c r="J16" s="98"/>
      <c r="K16" s="44"/>
      <c r="P16" s="45"/>
      <c r="Q16" s="45"/>
    </row>
    <row r="17" spans="1:17" s="46" customFormat="1" ht="30">
      <c r="A17" s="74" t="s">
        <v>68</v>
      </c>
      <c r="B17" s="92">
        <v>32</v>
      </c>
      <c r="C17" s="89">
        <v>32</v>
      </c>
      <c r="D17" s="90">
        <f>#N/A</f>
        <v>49599.99999999999</v>
      </c>
      <c r="E17" s="90">
        <f t="shared" si="0"/>
        <v>48528.125</v>
      </c>
      <c r="F17" s="91">
        <f t="shared" si="1"/>
        <v>99.93435955518946</v>
      </c>
      <c r="G17" s="89">
        <v>1587.1999999999998</v>
      </c>
      <c r="H17" s="89">
        <v>0</v>
      </c>
      <c r="I17" s="92">
        <v>7764.5</v>
      </c>
      <c r="J17" s="98"/>
      <c r="K17" s="44"/>
      <c r="P17" s="45"/>
      <c r="Q17" s="45"/>
    </row>
    <row r="18" spans="1:17" ht="16.5">
      <c r="A18" s="74" t="s">
        <v>16</v>
      </c>
      <c r="B18" s="92">
        <v>87.89999999999998</v>
      </c>
      <c r="C18" s="89">
        <v>87.9</v>
      </c>
      <c r="D18" s="90">
        <f>#N/A</f>
        <v>48559.726962457324</v>
      </c>
      <c r="E18" s="90">
        <f t="shared" si="0"/>
        <v>48559.95449374289</v>
      </c>
      <c r="F18" s="91">
        <f t="shared" si="1"/>
        <v>99.99990628859739</v>
      </c>
      <c r="G18" s="89">
        <v>4268.399999999998</v>
      </c>
      <c r="H18" s="89">
        <v>0</v>
      </c>
      <c r="I18" s="92">
        <v>21342.1</v>
      </c>
      <c r="J18" s="98"/>
      <c r="K18" s="44"/>
      <c r="P18" s="45"/>
      <c r="Q18" s="45"/>
    </row>
    <row r="19" spans="1:17" ht="16.5">
      <c r="A19" s="74" t="s">
        <v>17</v>
      </c>
      <c r="B19" s="92">
        <v>13.600000000000001</v>
      </c>
      <c r="C19" s="89">
        <v>14.4</v>
      </c>
      <c r="D19" s="90">
        <f>#N/A</f>
        <v>48558.82352941177</v>
      </c>
      <c r="E19" s="90">
        <f t="shared" si="0"/>
        <v>48559.72222222222</v>
      </c>
      <c r="F19" s="91">
        <f t="shared" si="1"/>
        <v>99.99942796997986</v>
      </c>
      <c r="G19" s="89">
        <v>660.4000000000001</v>
      </c>
      <c r="H19" s="89">
        <v>0</v>
      </c>
      <c r="I19" s="92">
        <v>3496.3</v>
      </c>
      <c r="J19" s="98"/>
      <c r="K19" s="44"/>
      <c r="P19" s="45"/>
      <c r="Q19" s="45"/>
    </row>
    <row r="20" spans="1:17" ht="16.5">
      <c r="A20" s="77" t="s">
        <v>75</v>
      </c>
      <c r="B20" s="94">
        <v>0.25</v>
      </c>
      <c r="C20" s="95">
        <v>0.25</v>
      </c>
      <c r="D20" s="96">
        <f>#N/A</f>
        <v>47199.999999999985</v>
      </c>
      <c r="E20" s="90">
        <f t="shared" si="0"/>
        <v>48239.99999999999</v>
      </c>
      <c r="F20" s="91">
        <f t="shared" si="1"/>
        <v>99.34102141680394</v>
      </c>
      <c r="G20" s="95">
        <v>11.799999999999997</v>
      </c>
      <c r="H20" s="95">
        <v>0</v>
      </c>
      <c r="I20" s="94">
        <v>60.3</v>
      </c>
      <c r="J20" s="99"/>
      <c r="K20" s="44"/>
      <c r="P20" s="45"/>
      <c r="Q20" s="45"/>
    </row>
    <row r="21" spans="1:17" s="59" customFormat="1" ht="16.5">
      <c r="A21" s="78" t="s">
        <v>46</v>
      </c>
      <c r="B21" s="84">
        <f>SUM(B4:B20)</f>
        <v>760.954</v>
      </c>
      <c r="C21" s="84">
        <f>SUM(C4:C20)</f>
        <v>754.006</v>
      </c>
      <c r="D21" s="84">
        <f>_xlfn.IFERROR(G21/B21*1000,0)</f>
        <v>48086.402068981835</v>
      </c>
      <c r="E21" s="84">
        <f>_xlfn.IFERROR(I21/C21/$K$1*1000,0)</f>
        <v>48222.50751320281</v>
      </c>
      <c r="F21" s="85">
        <f>_xlfn.IFERROR(E21/$I$2*100,0)</f>
        <v>99.30499899753461</v>
      </c>
      <c r="G21" s="84">
        <f>SUM(G4:G20)</f>
        <v>36591.54</v>
      </c>
      <c r="H21" s="84">
        <f>SUM(H4:H20)</f>
        <v>257</v>
      </c>
      <c r="I21" s="84">
        <f>SUM(I4:I20)</f>
        <v>181800.29999999996</v>
      </c>
      <c r="J21" s="84">
        <f>SUM(J4:J20)</f>
        <v>384</v>
      </c>
      <c r="K21" s="101"/>
      <c r="O21" s="58"/>
      <c r="P21" s="58"/>
      <c r="Q21" s="58"/>
    </row>
    <row r="22" spans="1:17" ht="30">
      <c r="A22" s="79" t="s">
        <v>19</v>
      </c>
      <c r="B22" s="92">
        <v>0</v>
      </c>
      <c r="C22" s="89"/>
      <c r="D22" s="90">
        <f>#N/A</f>
        <v>0</v>
      </c>
      <c r="E22" s="90">
        <f aca="true" t="shared" si="2" ref="E22:E42">_xlfn.IFERROR(I22/C22/$K$1*1000,0)</f>
        <v>0</v>
      </c>
      <c r="F22" s="91">
        <f aca="true" t="shared" si="3" ref="F22:F42">_xlfn.IFERROR(E22/$I$2*100,0)</f>
        <v>0</v>
      </c>
      <c r="G22" s="89">
        <v>0</v>
      </c>
      <c r="H22" s="89">
        <v>0</v>
      </c>
      <c r="I22" s="89"/>
      <c r="J22" s="98"/>
      <c r="K22" s="44"/>
      <c r="P22" s="45"/>
      <c r="Q22" s="45"/>
    </row>
    <row r="23" spans="1:17" ht="30">
      <c r="A23" s="79" t="s">
        <v>69</v>
      </c>
      <c r="B23" s="92">
        <v>0</v>
      </c>
      <c r="C23" s="89"/>
      <c r="D23" s="90">
        <f>#N/A</f>
        <v>0</v>
      </c>
      <c r="E23" s="90">
        <f t="shared" si="2"/>
        <v>0</v>
      </c>
      <c r="F23" s="91">
        <f t="shared" si="3"/>
        <v>0</v>
      </c>
      <c r="G23" s="89">
        <v>0</v>
      </c>
      <c r="H23" s="89">
        <v>0</v>
      </c>
      <c r="I23" s="89"/>
      <c r="J23" s="98"/>
      <c r="K23" s="44"/>
      <c r="P23" s="45"/>
      <c r="Q23" s="45"/>
    </row>
    <row r="24" spans="1:17" ht="30">
      <c r="A24" s="79" t="s">
        <v>21</v>
      </c>
      <c r="B24" s="92">
        <v>0</v>
      </c>
      <c r="C24" s="89"/>
      <c r="D24" s="90">
        <f>#N/A</f>
        <v>0</v>
      </c>
      <c r="E24" s="90">
        <f t="shared" si="2"/>
        <v>0</v>
      </c>
      <c r="F24" s="91">
        <f t="shared" si="3"/>
        <v>0</v>
      </c>
      <c r="G24" s="89">
        <v>0</v>
      </c>
      <c r="H24" s="89">
        <v>0</v>
      </c>
      <c r="I24" s="89"/>
      <c r="J24" s="98"/>
      <c r="K24" s="44"/>
      <c r="P24" s="45"/>
      <c r="Q24" s="45"/>
    </row>
    <row r="25" spans="1:17" ht="30">
      <c r="A25" s="79" t="s">
        <v>22</v>
      </c>
      <c r="B25" s="92">
        <v>0.18999999999999995</v>
      </c>
      <c r="C25" s="89">
        <v>0.2</v>
      </c>
      <c r="D25" s="90">
        <f>#N/A</f>
        <v>43684.21052631582</v>
      </c>
      <c r="E25" s="90">
        <f t="shared" si="2"/>
        <v>47600</v>
      </c>
      <c r="F25" s="91">
        <f t="shared" si="3"/>
        <v>98.02306425041186</v>
      </c>
      <c r="G25" s="89">
        <v>8.300000000000004</v>
      </c>
      <c r="H25" s="89">
        <v>0</v>
      </c>
      <c r="I25" s="89">
        <v>47.6</v>
      </c>
      <c r="J25" s="98"/>
      <c r="K25" s="44"/>
      <c r="P25" s="45"/>
      <c r="Q25" s="45"/>
    </row>
    <row r="26" spans="1:17" ht="30">
      <c r="A26" s="79" t="s">
        <v>23</v>
      </c>
      <c r="B26" s="92">
        <v>0</v>
      </c>
      <c r="C26" s="89"/>
      <c r="D26" s="90">
        <f>#N/A</f>
        <v>0</v>
      </c>
      <c r="E26" s="90">
        <f t="shared" si="2"/>
        <v>0</v>
      </c>
      <c r="F26" s="91">
        <f t="shared" si="3"/>
        <v>0</v>
      </c>
      <c r="G26" s="89">
        <v>0</v>
      </c>
      <c r="H26" s="89">
        <v>0</v>
      </c>
      <c r="I26" s="89"/>
      <c r="J26" s="98"/>
      <c r="K26" s="44"/>
      <c r="P26" s="45"/>
      <c r="Q26" s="45"/>
    </row>
    <row r="27" spans="1:17" ht="16.5">
      <c r="A27" s="79" t="s">
        <v>24</v>
      </c>
      <c r="B27" s="92">
        <v>0</v>
      </c>
      <c r="C27" s="89"/>
      <c r="D27" s="90">
        <f>#N/A</f>
        <v>0</v>
      </c>
      <c r="E27" s="90">
        <f t="shared" si="2"/>
        <v>0</v>
      </c>
      <c r="F27" s="91">
        <f t="shared" si="3"/>
        <v>0</v>
      </c>
      <c r="G27" s="89">
        <v>0</v>
      </c>
      <c r="H27" s="89">
        <v>0</v>
      </c>
      <c r="I27" s="89"/>
      <c r="J27" s="98"/>
      <c r="K27" s="44"/>
      <c r="P27" s="45"/>
      <c r="Q27" s="45"/>
    </row>
    <row r="28" spans="1:17" ht="30">
      <c r="A28" s="79" t="s">
        <v>74</v>
      </c>
      <c r="B28" s="100">
        <v>0</v>
      </c>
      <c r="C28" s="89"/>
      <c r="D28" s="90">
        <f>#N/A</f>
        <v>0</v>
      </c>
      <c r="E28" s="90">
        <f t="shared" si="2"/>
        <v>0</v>
      </c>
      <c r="F28" s="91">
        <f t="shared" si="3"/>
        <v>0</v>
      </c>
      <c r="G28" s="89">
        <v>0</v>
      </c>
      <c r="H28" s="89">
        <v>0</v>
      </c>
      <c r="I28" s="89"/>
      <c r="J28" s="98"/>
      <c r="K28" s="44"/>
      <c r="P28" s="45"/>
      <c r="Q28" s="45"/>
    </row>
    <row r="29" spans="1:17" ht="16.5">
      <c r="A29" s="79" t="s">
        <v>26</v>
      </c>
      <c r="B29" s="100">
        <v>0</v>
      </c>
      <c r="C29" s="89">
        <v>0</v>
      </c>
      <c r="D29" s="90">
        <f>#N/A</f>
        <v>0</v>
      </c>
      <c r="E29" s="90">
        <f t="shared" si="2"/>
        <v>0</v>
      </c>
      <c r="F29" s="91">
        <f t="shared" si="3"/>
        <v>0</v>
      </c>
      <c r="G29" s="89">
        <v>0</v>
      </c>
      <c r="H29" s="89">
        <v>0</v>
      </c>
      <c r="I29" s="89">
        <v>0</v>
      </c>
      <c r="J29" s="98">
        <v>0</v>
      </c>
      <c r="K29" s="44"/>
      <c r="P29" s="45"/>
      <c r="Q29" s="45"/>
    </row>
    <row r="30" spans="1:17" ht="16.5">
      <c r="A30" s="79" t="s">
        <v>27</v>
      </c>
      <c r="B30" s="92">
        <v>0</v>
      </c>
      <c r="C30" s="89"/>
      <c r="D30" s="90">
        <f>#N/A</f>
        <v>0</v>
      </c>
      <c r="E30" s="90">
        <f t="shared" si="2"/>
        <v>0</v>
      </c>
      <c r="F30" s="91">
        <f t="shared" si="3"/>
        <v>0</v>
      </c>
      <c r="G30" s="89">
        <v>0</v>
      </c>
      <c r="H30" s="89">
        <v>0</v>
      </c>
      <c r="I30" s="89"/>
      <c r="J30" s="98"/>
      <c r="K30" s="44"/>
      <c r="P30" s="45"/>
      <c r="Q30" s="45"/>
    </row>
    <row r="31" spans="1:17" ht="16.5">
      <c r="A31" s="80" t="s">
        <v>28</v>
      </c>
      <c r="B31" s="100">
        <v>0</v>
      </c>
      <c r="C31" s="89"/>
      <c r="D31" s="90">
        <f>#N/A</f>
        <v>0</v>
      </c>
      <c r="E31" s="90">
        <f t="shared" si="2"/>
        <v>0</v>
      </c>
      <c r="F31" s="91">
        <f t="shared" si="3"/>
        <v>0</v>
      </c>
      <c r="G31" s="89">
        <v>0</v>
      </c>
      <c r="H31" s="89">
        <v>0</v>
      </c>
      <c r="I31" s="89"/>
      <c r="J31" s="98"/>
      <c r="K31" s="44"/>
      <c r="P31" s="45"/>
      <c r="Q31" s="45"/>
    </row>
    <row r="32" spans="1:17" ht="16.5">
      <c r="A32" s="79" t="s">
        <v>29</v>
      </c>
      <c r="B32" s="92">
        <v>0</v>
      </c>
      <c r="C32" s="89"/>
      <c r="D32" s="90">
        <f>#N/A</f>
        <v>0</v>
      </c>
      <c r="E32" s="90">
        <f t="shared" si="2"/>
        <v>0</v>
      </c>
      <c r="F32" s="91">
        <f t="shared" si="3"/>
        <v>0</v>
      </c>
      <c r="G32" s="89">
        <v>0</v>
      </c>
      <c r="H32" s="89">
        <v>0</v>
      </c>
      <c r="I32" s="89"/>
      <c r="J32" s="98"/>
      <c r="K32" s="44"/>
      <c r="P32" s="45"/>
      <c r="Q32" s="45"/>
    </row>
    <row r="33" spans="1:17" ht="30">
      <c r="A33" s="79" t="s">
        <v>30</v>
      </c>
      <c r="B33" s="100">
        <v>0</v>
      </c>
      <c r="C33" s="89"/>
      <c r="D33" s="90">
        <f>#N/A</f>
        <v>0</v>
      </c>
      <c r="E33" s="90">
        <f t="shared" si="2"/>
        <v>0</v>
      </c>
      <c r="F33" s="91">
        <f t="shared" si="3"/>
        <v>0</v>
      </c>
      <c r="G33" s="89">
        <v>0</v>
      </c>
      <c r="H33" s="89">
        <v>0</v>
      </c>
      <c r="I33" s="89"/>
      <c r="J33" s="98"/>
      <c r="K33" s="44"/>
      <c r="P33" s="45"/>
      <c r="Q33" s="45"/>
    </row>
    <row r="34" spans="1:17" ht="30">
      <c r="A34" s="79" t="s">
        <v>70</v>
      </c>
      <c r="B34" s="92">
        <v>0</v>
      </c>
      <c r="C34" s="89"/>
      <c r="D34" s="90">
        <f>#N/A</f>
        <v>0</v>
      </c>
      <c r="E34" s="90">
        <f t="shared" si="2"/>
        <v>0</v>
      </c>
      <c r="F34" s="91">
        <f t="shared" si="3"/>
        <v>0</v>
      </c>
      <c r="G34" s="89">
        <v>0</v>
      </c>
      <c r="H34" s="89">
        <v>0</v>
      </c>
      <c r="I34" s="89"/>
      <c r="J34" s="98"/>
      <c r="K34" s="44"/>
      <c r="P34" s="45"/>
      <c r="Q34" s="45"/>
    </row>
    <row r="35" spans="1:17" ht="16.5">
      <c r="A35" s="79" t="s">
        <v>32</v>
      </c>
      <c r="B35" s="92">
        <v>0</v>
      </c>
      <c r="C35" s="89"/>
      <c r="D35" s="90">
        <f>#N/A</f>
        <v>0</v>
      </c>
      <c r="E35" s="90">
        <f t="shared" si="2"/>
        <v>0</v>
      </c>
      <c r="F35" s="91">
        <f t="shared" si="3"/>
        <v>0</v>
      </c>
      <c r="G35" s="89">
        <v>0</v>
      </c>
      <c r="H35" s="89">
        <v>0</v>
      </c>
      <c r="I35" s="89"/>
      <c r="J35" s="98"/>
      <c r="K35" s="44"/>
      <c r="P35" s="45"/>
      <c r="Q35" s="45"/>
    </row>
    <row r="36" spans="1:17" ht="30">
      <c r="A36" s="79" t="s">
        <v>71</v>
      </c>
      <c r="B36" s="92">
        <v>0</v>
      </c>
      <c r="C36" s="89"/>
      <c r="D36" s="90">
        <f>#N/A</f>
        <v>0</v>
      </c>
      <c r="E36" s="90">
        <f t="shared" si="2"/>
        <v>0</v>
      </c>
      <c r="F36" s="91">
        <f t="shared" si="3"/>
        <v>0</v>
      </c>
      <c r="G36" s="89">
        <v>0</v>
      </c>
      <c r="H36" s="89">
        <v>0</v>
      </c>
      <c r="I36" s="89"/>
      <c r="J36" s="98"/>
      <c r="K36" s="44"/>
      <c r="P36" s="45"/>
      <c r="Q36" s="45"/>
    </row>
    <row r="37" spans="1:17" ht="30">
      <c r="A37" s="79" t="s">
        <v>72</v>
      </c>
      <c r="B37" s="100">
        <v>0</v>
      </c>
      <c r="C37" s="89"/>
      <c r="D37" s="90">
        <f>#N/A</f>
        <v>0</v>
      </c>
      <c r="E37" s="90">
        <f t="shared" si="2"/>
        <v>0</v>
      </c>
      <c r="F37" s="91">
        <f t="shared" si="3"/>
        <v>0</v>
      </c>
      <c r="G37" s="89">
        <v>0</v>
      </c>
      <c r="H37" s="89">
        <v>0</v>
      </c>
      <c r="I37" s="89"/>
      <c r="J37" s="98"/>
      <c r="K37" s="44"/>
      <c r="P37" s="45"/>
      <c r="Q37" s="45"/>
    </row>
    <row r="38" spans="1:17" ht="30">
      <c r="A38" s="79" t="s">
        <v>76</v>
      </c>
      <c r="B38" s="92">
        <v>0</v>
      </c>
      <c r="C38" s="89"/>
      <c r="D38" s="90">
        <f>#N/A</f>
        <v>0</v>
      </c>
      <c r="E38" s="90">
        <f t="shared" si="2"/>
        <v>0</v>
      </c>
      <c r="F38" s="91">
        <f t="shared" si="3"/>
        <v>0</v>
      </c>
      <c r="G38" s="89">
        <v>0</v>
      </c>
      <c r="H38" s="89">
        <v>0</v>
      </c>
      <c r="I38" s="89"/>
      <c r="J38" s="98"/>
      <c r="K38" s="44"/>
      <c r="P38" s="45"/>
      <c r="Q38" s="45"/>
    </row>
    <row r="39" spans="1:17" ht="30">
      <c r="A39" s="79" t="s">
        <v>36</v>
      </c>
      <c r="B39" s="92">
        <v>0</v>
      </c>
      <c r="C39" s="89"/>
      <c r="D39" s="90">
        <f>#N/A</f>
        <v>0</v>
      </c>
      <c r="E39" s="90">
        <f t="shared" si="2"/>
        <v>0</v>
      </c>
      <c r="F39" s="91">
        <f t="shared" si="3"/>
        <v>0</v>
      </c>
      <c r="G39" s="89">
        <v>0</v>
      </c>
      <c r="H39" s="89">
        <v>0</v>
      </c>
      <c r="I39" s="89"/>
      <c r="J39" s="98"/>
      <c r="K39" s="44"/>
      <c r="P39" s="45"/>
      <c r="Q39" s="45"/>
    </row>
    <row r="40" spans="1:17" ht="30">
      <c r="A40" s="79" t="s">
        <v>73</v>
      </c>
      <c r="B40" s="92">
        <v>4</v>
      </c>
      <c r="C40" s="89">
        <v>4</v>
      </c>
      <c r="D40" s="90">
        <f>#N/A</f>
        <v>48550.000000000015</v>
      </c>
      <c r="E40" s="90">
        <f t="shared" si="2"/>
        <v>48560</v>
      </c>
      <c r="F40" s="91">
        <f t="shared" si="3"/>
        <v>100</v>
      </c>
      <c r="G40" s="89">
        <v>194.20000000000005</v>
      </c>
      <c r="H40" s="89">
        <v>0</v>
      </c>
      <c r="I40" s="89">
        <v>971.2</v>
      </c>
      <c r="J40" s="98"/>
      <c r="K40" s="44"/>
      <c r="P40" s="45"/>
      <c r="Q40" s="45"/>
    </row>
    <row r="41" spans="1:17" ht="16.5">
      <c r="A41" s="79" t="s">
        <v>38</v>
      </c>
      <c r="B41" s="92">
        <v>0</v>
      </c>
      <c r="C41" s="89"/>
      <c r="D41" s="90">
        <f>#N/A</f>
        <v>0</v>
      </c>
      <c r="E41" s="90">
        <f t="shared" si="2"/>
        <v>0</v>
      </c>
      <c r="F41" s="91">
        <f t="shared" si="3"/>
        <v>0</v>
      </c>
      <c r="G41" s="89">
        <v>0</v>
      </c>
      <c r="H41" s="89">
        <v>0</v>
      </c>
      <c r="I41" s="89"/>
      <c r="J41" s="98"/>
      <c r="K41" s="44"/>
      <c r="P41" s="45"/>
      <c r="Q41" s="45"/>
    </row>
    <row r="42" spans="1:17" ht="30">
      <c r="A42" s="81" t="s">
        <v>39</v>
      </c>
      <c r="B42" s="94">
        <v>0</v>
      </c>
      <c r="C42" s="95"/>
      <c r="D42" s="96">
        <f>#N/A</f>
        <v>0</v>
      </c>
      <c r="E42" s="90">
        <f t="shared" si="2"/>
        <v>0</v>
      </c>
      <c r="F42" s="91">
        <f t="shared" si="3"/>
        <v>0</v>
      </c>
      <c r="G42" s="95">
        <v>0</v>
      </c>
      <c r="H42" s="95">
        <v>0</v>
      </c>
      <c r="I42" s="95"/>
      <c r="J42" s="99"/>
      <c r="K42" s="44"/>
      <c r="P42" s="45"/>
      <c r="Q42" s="45"/>
    </row>
    <row r="43" spans="1:17" s="59" customFormat="1" ht="16.5">
      <c r="A43" s="82" t="s">
        <v>47</v>
      </c>
      <c r="B43" s="84">
        <f>SUM(B22:B42)</f>
        <v>4.1899999999999995</v>
      </c>
      <c r="C43" s="84">
        <f>SUM(C22:C42)</f>
        <v>4.2</v>
      </c>
      <c r="D43" s="84">
        <f>_xlfn.IFERROR(G43/B43*1000,0)</f>
        <v>48329.355608591904</v>
      </c>
      <c r="E43" s="84">
        <f>_xlfn.IFERROR(I43/C43/$K$1*1000,0)</f>
        <v>48514.28571428572</v>
      </c>
      <c r="F43" s="85">
        <f>_xlfn.IFERROR(E43/$I$2*100,0)</f>
        <v>99.90586020240058</v>
      </c>
      <c r="G43" s="84">
        <f>SUM(G22:G42)</f>
        <v>202.50000000000006</v>
      </c>
      <c r="H43" s="84">
        <f>SUM(H22:H42)</f>
        <v>0</v>
      </c>
      <c r="I43" s="84">
        <f>SUM(I22:I42)</f>
        <v>1018.8000000000001</v>
      </c>
      <c r="J43" s="84">
        <f>SUM(J22:J42)</f>
        <v>0</v>
      </c>
      <c r="K43" s="101"/>
      <c r="P43" s="58"/>
      <c r="Q43" s="58"/>
    </row>
    <row r="44" spans="1:17" s="59" customFormat="1" ht="16.5">
      <c r="A44" s="82" t="s">
        <v>48</v>
      </c>
      <c r="B44" s="84">
        <f>B21+B43</f>
        <v>765.144</v>
      </c>
      <c r="C44" s="84">
        <f>C21+C43</f>
        <v>758.206</v>
      </c>
      <c r="D44" s="84">
        <f>_xlfn.IFERROR(G44/B44*1000,0)</f>
        <v>48087.73250525391</v>
      </c>
      <c r="E44" s="84">
        <f>_xlfn.IFERROR(I44/C44/$K$1*1000,0)</f>
        <v>48224.12378693916</v>
      </c>
      <c r="F44" s="85">
        <f>_xlfn.IFERROR(E44/$I$2*100,0)</f>
        <v>99.30832740308723</v>
      </c>
      <c r="G44" s="84">
        <f>G21+G43</f>
        <v>36794.04</v>
      </c>
      <c r="H44" s="84">
        <f>H21+H43</f>
        <v>257</v>
      </c>
      <c r="I44" s="84">
        <f>I21+I43</f>
        <v>182819.09999999995</v>
      </c>
      <c r="J44" s="84">
        <f>J21+J43</f>
        <v>384</v>
      </c>
      <c r="K44" s="101"/>
      <c r="P44" s="58"/>
      <c r="Q44" s="5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2"/>
  <sheetViews>
    <sheetView tabSelected="1" zoomScalePageLayoutView="0" workbookViewId="0" topLeftCell="A37">
      <selection activeCell="G53" sqref="G53"/>
    </sheetView>
  </sheetViews>
  <sheetFormatPr defaultColWidth="9.140625" defaultRowHeight="15"/>
  <cols>
    <col min="1" max="1" width="30.7109375" style="37" customWidth="1"/>
    <col min="2" max="2" width="17.00390625" style="37" customWidth="1"/>
    <col min="3" max="3" width="17.140625" style="56" customWidth="1"/>
    <col min="4" max="4" width="16.57421875" style="53" customWidth="1"/>
    <col min="5" max="5" width="14.140625" style="53" customWidth="1"/>
    <col min="6" max="6" width="17.57421875" style="57" customWidth="1"/>
    <col min="7" max="7" width="15.140625" style="37" customWidth="1"/>
    <col min="8" max="8" width="12.8515625" style="37" customWidth="1"/>
    <col min="9" max="9" width="14.7109375" style="37" customWidth="1"/>
    <col min="10" max="10" width="13.140625" style="55" customWidth="1"/>
    <col min="11" max="12" width="16.28125" style="55" customWidth="1"/>
    <col min="13" max="14" width="9.28125" style="39" bestFit="1" customWidth="1"/>
    <col min="15" max="15" width="10.140625" style="39" bestFit="1" customWidth="1"/>
    <col min="16" max="16" width="9.28125" style="39" bestFit="1" customWidth="1"/>
    <col min="17" max="16384" width="9.140625" style="39" customWidth="1"/>
  </cols>
  <sheetData>
    <row r="1" spans="1:11" ht="20.25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38" t="s">
        <v>59</v>
      </c>
      <c r="K1" s="38">
        <f>VLOOKUP(month,месяцы!$A$1:$B$12,2,FALSE)</f>
        <v>5</v>
      </c>
    </row>
    <row r="2" spans="1:11" ht="16.5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(май)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  <c r="L3" s="36"/>
    </row>
    <row r="4" spans="1:16" ht="16.5">
      <c r="A4" s="74" t="s">
        <v>2</v>
      </c>
      <c r="B4" s="88">
        <v>3</v>
      </c>
      <c r="C4" s="89">
        <v>3</v>
      </c>
      <c r="D4" s="90">
        <f>_xlfn.IFERROR(G4/B4*1000,0)</f>
        <v>39433.33333333336</v>
      </c>
      <c r="E4" s="90">
        <f>_xlfn.IFERROR(I4/C4/$K$1*1000,0)</f>
        <v>46906.666666666664</v>
      </c>
      <c r="F4" s="91">
        <f>_xlfn.IFERROR(E4/$I$2*100,0)</f>
        <v>96.59527732015376</v>
      </c>
      <c r="G4" s="89">
        <v>118.30000000000007</v>
      </c>
      <c r="H4" s="89">
        <v>0</v>
      </c>
      <c r="I4" s="92">
        <v>703.6</v>
      </c>
      <c r="J4" s="92"/>
      <c r="K4" s="44"/>
      <c r="L4" s="44"/>
      <c r="O4" s="45"/>
      <c r="P4" s="45"/>
    </row>
    <row r="5" spans="1:16" ht="16.5">
      <c r="A5" s="74" t="s">
        <v>3</v>
      </c>
      <c r="B5" s="88">
        <v>0</v>
      </c>
      <c r="C5" s="89"/>
      <c r="D5" s="90">
        <f>#N/A</f>
        <v>0</v>
      </c>
      <c r="E5" s="90">
        <f aca="true" t="shared" si="0" ref="E5:E20">_xlfn.IFERROR(I5/C5/$K$1*1000,0)</f>
        <v>0</v>
      </c>
      <c r="F5" s="91">
        <f aca="true" t="shared" si="1" ref="F5:F20">_xlfn.IFERROR(E5/$I$2*100,0)</f>
        <v>0</v>
      </c>
      <c r="G5" s="89">
        <v>0</v>
      </c>
      <c r="H5" s="89">
        <v>0</v>
      </c>
      <c r="I5" s="92"/>
      <c r="J5" s="92"/>
      <c r="K5" s="44"/>
      <c r="L5" s="44"/>
      <c r="O5" s="45"/>
      <c r="P5" s="45"/>
    </row>
    <row r="6" spans="1:16" ht="16.5">
      <c r="A6" s="74" t="s">
        <v>4</v>
      </c>
      <c r="B6" s="88">
        <v>1</v>
      </c>
      <c r="C6" s="89">
        <v>1</v>
      </c>
      <c r="D6" s="90">
        <f>#N/A</f>
        <v>48500</v>
      </c>
      <c r="E6" s="90">
        <f t="shared" si="0"/>
        <v>48600</v>
      </c>
      <c r="F6" s="91">
        <f t="shared" si="1"/>
        <v>100.08237232289952</v>
      </c>
      <c r="G6" s="89">
        <v>48.5</v>
      </c>
      <c r="H6" s="89">
        <v>0</v>
      </c>
      <c r="I6" s="92">
        <v>243</v>
      </c>
      <c r="J6" s="92"/>
      <c r="K6" s="44"/>
      <c r="L6" s="44"/>
      <c r="O6" s="45"/>
      <c r="P6" s="45"/>
    </row>
    <row r="7" spans="1:16" ht="16.5">
      <c r="A7" s="74" t="s">
        <v>6</v>
      </c>
      <c r="B7" s="88">
        <v>0</v>
      </c>
      <c r="C7" s="89"/>
      <c r="D7" s="90">
        <f>#N/A</f>
        <v>0</v>
      </c>
      <c r="E7" s="90">
        <f t="shared" si="0"/>
        <v>0</v>
      </c>
      <c r="F7" s="91">
        <f t="shared" si="1"/>
        <v>0</v>
      </c>
      <c r="G7" s="89">
        <v>0</v>
      </c>
      <c r="H7" s="89">
        <v>0</v>
      </c>
      <c r="I7" s="92"/>
      <c r="J7" s="92"/>
      <c r="K7" s="44"/>
      <c r="L7" s="44"/>
      <c r="O7" s="45"/>
      <c r="P7" s="45"/>
    </row>
    <row r="8" spans="1:16" ht="16.5">
      <c r="A8" s="74" t="s">
        <v>7</v>
      </c>
      <c r="B8" s="92">
        <v>1.0000000000000004</v>
      </c>
      <c r="C8" s="89">
        <v>0.98</v>
      </c>
      <c r="D8" s="90">
        <f>#N/A</f>
        <v>48599.99999999997</v>
      </c>
      <c r="E8" s="90">
        <f t="shared" si="0"/>
        <v>48571.42857142857</v>
      </c>
      <c r="F8" s="91">
        <f t="shared" si="1"/>
        <v>100.02353494939986</v>
      </c>
      <c r="G8" s="89">
        <v>48.599999999999994</v>
      </c>
      <c r="H8" s="89">
        <v>0.6500000000000004</v>
      </c>
      <c r="I8" s="92">
        <v>238</v>
      </c>
      <c r="J8" s="92">
        <v>3.7</v>
      </c>
      <c r="K8" s="44"/>
      <c r="L8" s="44"/>
      <c r="O8" s="45"/>
      <c r="P8" s="45"/>
    </row>
    <row r="9" spans="1:16" s="46" customFormat="1" ht="16.5">
      <c r="A9" s="74" t="s">
        <v>8</v>
      </c>
      <c r="B9" s="92">
        <v>4.5</v>
      </c>
      <c r="C9" s="89">
        <v>4.9</v>
      </c>
      <c r="D9" s="90">
        <f>#N/A</f>
        <v>51066.66666666666</v>
      </c>
      <c r="E9" s="90">
        <f t="shared" si="0"/>
        <v>49020.4081632653</v>
      </c>
      <c r="F9" s="91">
        <f t="shared" si="1"/>
        <v>100.94812224725145</v>
      </c>
      <c r="G9" s="89">
        <v>229.79999999999995</v>
      </c>
      <c r="H9" s="89">
        <v>0</v>
      </c>
      <c r="I9" s="92">
        <v>1201</v>
      </c>
      <c r="J9" s="92"/>
      <c r="K9" s="44"/>
      <c r="L9" s="44"/>
      <c r="O9" s="45"/>
      <c r="P9" s="45"/>
    </row>
    <row r="10" spans="1:16" ht="16.5">
      <c r="A10" s="74" t="s">
        <v>9</v>
      </c>
      <c r="B10" s="92">
        <v>0</v>
      </c>
      <c r="C10" s="89"/>
      <c r="D10" s="90">
        <f>#N/A</f>
        <v>0</v>
      </c>
      <c r="E10" s="90">
        <f t="shared" si="0"/>
        <v>0</v>
      </c>
      <c r="F10" s="91">
        <f t="shared" si="1"/>
        <v>0</v>
      </c>
      <c r="G10" s="89">
        <v>0</v>
      </c>
      <c r="H10" s="89">
        <v>0</v>
      </c>
      <c r="I10" s="92"/>
      <c r="J10" s="92"/>
      <c r="K10" s="44"/>
      <c r="L10" s="44"/>
      <c r="O10" s="45"/>
      <c r="P10" s="45"/>
    </row>
    <row r="11" spans="1:16" ht="16.5">
      <c r="A11" s="74" t="s">
        <v>10</v>
      </c>
      <c r="B11" s="92">
        <v>0</v>
      </c>
      <c r="C11" s="89"/>
      <c r="D11" s="90">
        <f>#N/A</f>
        <v>0</v>
      </c>
      <c r="E11" s="90">
        <f t="shared" si="0"/>
        <v>0</v>
      </c>
      <c r="F11" s="91">
        <f t="shared" si="1"/>
        <v>0</v>
      </c>
      <c r="G11" s="89">
        <v>0</v>
      </c>
      <c r="H11" s="89">
        <v>0</v>
      </c>
      <c r="I11" s="92"/>
      <c r="J11" s="92"/>
      <c r="K11" s="44"/>
      <c r="L11" s="44"/>
      <c r="O11" s="45"/>
      <c r="P11" s="45"/>
    </row>
    <row r="12" spans="1:16" s="46" customFormat="1" ht="16.5">
      <c r="A12" s="75" t="s">
        <v>11</v>
      </c>
      <c r="B12" s="93">
        <v>1</v>
      </c>
      <c r="C12" s="89">
        <v>1</v>
      </c>
      <c r="D12" s="90">
        <f>#N/A</f>
        <v>48500</v>
      </c>
      <c r="E12" s="90">
        <f t="shared" si="0"/>
        <v>48560</v>
      </c>
      <c r="F12" s="91">
        <f t="shared" si="1"/>
        <v>100</v>
      </c>
      <c r="G12" s="89">
        <v>48.5</v>
      </c>
      <c r="H12" s="89">
        <v>0</v>
      </c>
      <c r="I12" s="92">
        <v>242.8</v>
      </c>
      <c r="J12" s="92"/>
      <c r="K12" s="44"/>
      <c r="L12" s="44"/>
      <c r="O12" s="45"/>
      <c r="P12" s="45"/>
    </row>
    <row r="13" spans="1:16" s="47" customFormat="1" ht="16.5">
      <c r="A13" s="74" t="s">
        <v>12</v>
      </c>
      <c r="B13" s="92">
        <v>0</v>
      </c>
      <c r="C13" s="89"/>
      <c r="D13" s="90">
        <f>#N/A</f>
        <v>0</v>
      </c>
      <c r="E13" s="90">
        <f t="shared" si="0"/>
        <v>0</v>
      </c>
      <c r="F13" s="91">
        <f t="shared" si="1"/>
        <v>0</v>
      </c>
      <c r="G13" s="89">
        <v>0</v>
      </c>
      <c r="H13" s="89">
        <v>0</v>
      </c>
      <c r="I13" s="92"/>
      <c r="J13" s="92"/>
      <c r="K13" s="44"/>
      <c r="L13" s="44"/>
      <c r="O13" s="45"/>
      <c r="P13" s="45"/>
    </row>
    <row r="14" spans="1:16" s="46" customFormat="1" ht="30">
      <c r="A14" s="75" t="s">
        <v>13</v>
      </c>
      <c r="B14" s="93">
        <v>4</v>
      </c>
      <c r="C14" s="89">
        <v>4</v>
      </c>
      <c r="D14" s="90">
        <f>_xlfn.IFERROR(G14/B14*1000,0)</f>
        <v>47800.000000000015</v>
      </c>
      <c r="E14" s="90">
        <f t="shared" si="0"/>
        <v>48680</v>
      </c>
      <c r="F14" s="91">
        <f t="shared" si="1"/>
        <v>100.24711696869852</v>
      </c>
      <c r="G14" s="89">
        <v>191.20000000000005</v>
      </c>
      <c r="H14" s="89">
        <v>0</v>
      </c>
      <c r="I14" s="92">
        <v>973.6</v>
      </c>
      <c r="J14" s="92"/>
      <c r="K14" s="44"/>
      <c r="L14" s="44"/>
      <c r="O14" s="45"/>
      <c r="P14" s="45"/>
    </row>
    <row r="15" spans="1:16" s="46" customFormat="1" ht="16.5">
      <c r="A15" s="74" t="s">
        <v>14</v>
      </c>
      <c r="B15" s="92">
        <v>3</v>
      </c>
      <c r="C15" s="89">
        <v>3</v>
      </c>
      <c r="D15" s="90">
        <f>#N/A</f>
        <v>46133.33333333333</v>
      </c>
      <c r="E15" s="90">
        <f t="shared" si="0"/>
        <v>46133.333333333336</v>
      </c>
      <c r="F15" s="91">
        <f t="shared" si="1"/>
        <v>95.00274574409666</v>
      </c>
      <c r="G15" s="89">
        <v>138.39999999999998</v>
      </c>
      <c r="H15" s="89">
        <v>0</v>
      </c>
      <c r="I15" s="92">
        <v>692</v>
      </c>
      <c r="J15" s="92"/>
      <c r="K15" s="44"/>
      <c r="L15" s="44"/>
      <c r="O15" s="45"/>
      <c r="P15" s="45"/>
    </row>
    <row r="16" spans="1:16" s="46" customFormat="1" ht="16.5">
      <c r="A16" s="76" t="s">
        <v>67</v>
      </c>
      <c r="B16" s="92">
        <v>0</v>
      </c>
      <c r="C16" s="89"/>
      <c r="D16" s="90">
        <f>#N/A</f>
        <v>0</v>
      </c>
      <c r="E16" s="90">
        <f t="shared" si="0"/>
        <v>0</v>
      </c>
      <c r="F16" s="91">
        <f t="shared" si="1"/>
        <v>0</v>
      </c>
      <c r="G16" s="89">
        <v>0</v>
      </c>
      <c r="H16" s="89">
        <v>0</v>
      </c>
      <c r="I16" s="92"/>
      <c r="J16" s="92"/>
      <c r="K16" s="44"/>
      <c r="L16" s="44"/>
      <c r="O16" s="45"/>
      <c r="P16" s="45"/>
    </row>
    <row r="17" spans="1:16" s="46" customFormat="1" ht="30">
      <c r="A17" s="74" t="s">
        <v>68</v>
      </c>
      <c r="B17" s="92">
        <v>2</v>
      </c>
      <c r="C17" s="89">
        <v>2</v>
      </c>
      <c r="D17" s="90">
        <f>#N/A</f>
        <v>48550.000000000015</v>
      </c>
      <c r="E17" s="90">
        <f t="shared" si="0"/>
        <v>48560</v>
      </c>
      <c r="F17" s="91">
        <f t="shared" si="1"/>
        <v>100</v>
      </c>
      <c r="G17" s="89">
        <v>97.10000000000002</v>
      </c>
      <c r="H17" s="89">
        <v>0</v>
      </c>
      <c r="I17" s="92">
        <v>485.6</v>
      </c>
      <c r="J17" s="92"/>
      <c r="K17" s="44"/>
      <c r="L17" s="44"/>
      <c r="O17" s="45"/>
      <c r="P17" s="45"/>
    </row>
    <row r="18" spans="1:16" ht="16.5">
      <c r="A18" s="74" t="s">
        <v>16</v>
      </c>
      <c r="B18" s="92">
        <v>5</v>
      </c>
      <c r="C18" s="89">
        <v>5</v>
      </c>
      <c r="D18" s="90">
        <f>#N/A</f>
        <v>48559.999999999985</v>
      </c>
      <c r="E18" s="90">
        <f t="shared" si="0"/>
        <v>48560</v>
      </c>
      <c r="F18" s="91">
        <f t="shared" si="1"/>
        <v>100</v>
      </c>
      <c r="G18" s="89">
        <v>242.79999999999995</v>
      </c>
      <c r="H18" s="89">
        <v>0</v>
      </c>
      <c r="I18" s="92">
        <v>1214</v>
      </c>
      <c r="J18" s="92"/>
      <c r="K18" s="44"/>
      <c r="L18" s="44"/>
      <c r="O18" s="45"/>
      <c r="P18" s="45"/>
    </row>
    <row r="19" spans="1:16" ht="16.5">
      <c r="A19" s="74" t="s">
        <v>17</v>
      </c>
      <c r="B19" s="92">
        <v>0.8999999999999999</v>
      </c>
      <c r="C19" s="89">
        <v>0.9</v>
      </c>
      <c r="D19" s="90">
        <f>#N/A</f>
        <v>48566.66666666668</v>
      </c>
      <c r="E19" s="90">
        <f t="shared" si="0"/>
        <v>48560</v>
      </c>
      <c r="F19" s="91">
        <f t="shared" si="1"/>
        <v>100</v>
      </c>
      <c r="G19" s="89">
        <v>43.71000000000001</v>
      </c>
      <c r="H19" s="89">
        <v>0</v>
      </c>
      <c r="I19" s="92">
        <v>218.52</v>
      </c>
      <c r="J19" s="92"/>
      <c r="K19" s="44"/>
      <c r="L19" s="44"/>
      <c r="O19" s="45"/>
      <c r="P19" s="45"/>
    </row>
    <row r="20" spans="1:16" ht="16.5">
      <c r="A20" s="77" t="s">
        <v>75</v>
      </c>
      <c r="B20" s="94">
        <v>0</v>
      </c>
      <c r="C20" s="95"/>
      <c r="D20" s="96">
        <f>#N/A</f>
        <v>0</v>
      </c>
      <c r="E20" s="90">
        <f t="shared" si="0"/>
        <v>0</v>
      </c>
      <c r="F20" s="91">
        <f t="shared" si="1"/>
        <v>0</v>
      </c>
      <c r="G20" s="95">
        <v>0</v>
      </c>
      <c r="H20" s="95">
        <v>0</v>
      </c>
      <c r="I20" s="94"/>
      <c r="J20" s="94"/>
      <c r="K20" s="44"/>
      <c r="L20" s="44"/>
      <c r="O20" s="45"/>
      <c r="P20" s="45"/>
    </row>
    <row r="21" spans="1:16" s="50" customFormat="1" ht="16.5">
      <c r="A21" s="78" t="s">
        <v>46</v>
      </c>
      <c r="B21" s="84">
        <f>SUM(B4:B20)</f>
        <v>25.4</v>
      </c>
      <c r="C21" s="84">
        <f>SUM(C4:C20)</f>
        <v>25.78</v>
      </c>
      <c r="D21" s="84">
        <f>_xlfn.IFERROR(G21/B21*1000,0)</f>
        <v>47516.141732283475</v>
      </c>
      <c r="E21" s="84">
        <f>_xlfn.IFERROR(I21/C21/$K$1*1000,0)</f>
        <v>48193.32816136541</v>
      </c>
      <c r="F21" s="85">
        <f>_xlfn.IFERROR(E21/$I$2*100,0)</f>
        <v>99.2449097227459</v>
      </c>
      <c r="G21" s="84">
        <f>SUM(G4:G20)</f>
        <v>1206.91</v>
      </c>
      <c r="H21" s="84">
        <f>SUM(H4:H20)</f>
        <v>0.6500000000000004</v>
      </c>
      <c r="I21" s="84">
        <f>SUM(I4:I20)</f>
        <v>6212.120000000001</v>
      </c>
      <c r="J21" s="84">
        <f>SUM(J4:J20)</f>
        <v>3.7</v>
      </c>
      <c r="K21" s="49"/>
      <c r="L21" s="49"/>
      <c r="O21" s="51"/>
      <c r="P21" s="51"/>
    </row>
    <row r="22" spans="1:16" ht="30">
      <c r="A22" s="79" t="s">
        <v>19</v>
      </c>
      <c r="B22" s="92">
        <v>25.700000000000003</v>
      </c>
      <c r="C22" s="89">
        <v>26.1</v>
      </c>
      <c r="D22" s="90">
        <f>#N/A</f>
        <v>45369.649805447465</v>
      </c>
      <c r="E22" s="90">
        <f aca="true" t="shared" si="2" ref="E22:E42">_xlfn.IFERROR(I22/C22/$K$1*1000,0)</f>
        <v>48560.15325670498</v>
      </c>
      <c r="F22" s="91">
        <f aca="true" t="shared" si="3" ref="F22:F42">_xlfn.IFERROR(E22/$I$2*100,0)</f>
        <v>100.00031560276972</v>
      </c>
      <c r="G22" s="89">
        <v>1166</v>
      </c>
      <c r="H22" s="89">
        <v>0</v>
      </c>
      <c r="I22" s="89">
        <v>6337.1</v>
      </c>
      <c r="J22" s="92">
        <v>2.7</v>
      </c>
      <c r="K22" s="44"/>
      <c r="L22" s="44"/>
      <c r="O22" s="45"/>
      <c r="P22" s="45"/>
    </row>
    <row r="23" spans="1:16" ht="30">
      <c r="A23" s="79" t="s">
        <v>69</v>
      </c>
      <c r="B23" s="92">
        <v>8.899999999999999</v>
      </c>
      <c r="C23" s="89">
        <v>8.9</v>
      </c>
      <c r="D23" s="90">
        <f>#N/A</f>
        <v>47808.988764044974</v>
      </c>
      <c r="E23" s="90">
        <f t="shared" si="2"/>
        <v>46467.41573033708</v>
      </c>
      <c r="F23" s="91">
        <f t="shared" si="3"/>
        <v>95.69072432112249</v>
      </c>
      <c r="G23" s="89">
        <v>425.5000000000002</v>
      </c>
      <c r="H23" s="89">
        <v>0</v>
      </c>
      <c r="I23" s="89">
        <v>2067.8</v>
      </c>
      <c r="J23" s="92">
        <v>0.1</v>
      </c>
      <c r="K23" s="44"/>
      <c r="L23" s="44"/>
      <c r="O23" s="45"/>
      <c r="P23" s="45"/>
    </row>
    <row r="24" spans="1:16" ht="30">
      <c r="A24" s="79" t="s">
        <v>21</v>
      </c>
      <c r="B24" s="92">
        <v>24.400000000000006</v>
      </c>
      <c r="C24" s="89">
        <v>24</v>
      </c>
      <c r="D24" s="90">
        <f>#N/A</f>
        <v>47635.245901639304</v>
      </c>
      <c r="E24" s="90">
        <f t="shared" si="2"/>
        <v>48536.666666666664</v>
      </c>
      <c r="F24" s="91">
        <f t="shared" si="3"/>
        <v>99.95194947830862</v>
      </c>
      <c r="G24" s="89">
        <v>1162.2999999999993</v>
      </c>
      <c r="H24" s="89">
        <v>0</v>
      </c>
      <c r="I24" s="89">
        <v>5824.4</v>
      </c>
      <c r="J24" s="92"/>
      <c r="K24" s="44"/>
      <c r="L24" s="44"/>
      <c r="O24" s="45"/>
      <c r="P24" s="45"/>
    </row>
    <row r="25" spans="1:16" ht="30">
      <c r="A25" s="79" t="s">
        <v>22</v>
      </c>
      <c r="B25" s="92">
        <v>35.50999999999999</v>
      </c>
      <c r="C25" s="89">
        <v>33.87</v>
      </c>
      <c r="D25" s="90">
        <f>#N/A</f>
        <v>48577.86539003099</v>
      </c>
      <c r="E25" s="90">
        <f t="shared" si="2"/>
        <v>48049.60141718335</v>
      </c>
      <c r="F25" s="91">
        <f t="shared" si="3"/>
        <v>98.94893207821941</v>
      </c>
      <c r="G25" s="89">
        <v>1725</v>
      </c>
      <c r="H25" s="89">
        <v>0</v>
      </c>
      <c r="I25" s="89">
        <v>8137.2</v>
      </c>
      <c r="J25" s="92"/>
      <c r="K25" s="44"/>
      <c r="L25" s="44"/>
      <c r="O25" s="45"/>
      <c r="P25" s="45"/>
    </row>
    <row r="26" spans="1:16" ht="30">
      <c r="A26" s="79" t="s">
        <v>23</v>
      </c>
      <c r="B26" s="92">
        <v>8.799999999999997</v>
      </c>
      <c r="C26" s="89">
        <v>8.16</v>
      </c>
      <c r="D26" s="90">
        <f>#N/A</f>
        <v>48636.363636363654</v>
      </c>
      <c r="E26" s="90">
        <f t="shared" si="2"/>
        <v>48575.98039215687</v>
      </c>
      <c r="F26" s="91">
        <f t="shared" si="3"/>
        <v>100.03290855057017</v>
      </c>
      <c r="G26" s="89">
        <v>428</v>
      </c>
      <c r="H26" s="89">
        <v>0</v>
      </c>
      <c r="I26" s="89">
        <v>1981.9</v>
      </c>
      <c r="J26" s="92"/>
      <c r="K26" s="44"/>
      <c r="L26" s="44"/>
      <c r="O26" s="45"/>
      <c r="P26" s="45"/>
    </row>
    <row r="27" spans="1:16" ht="16.5">
      <c r="A27" s="79" t="s">
        <v>24</v>
      </c>
      <c r="B27" s="92">
        <v>32.8</v>
      </c>
      <c r="C27" s="89">
        <v>32</v>
      </c>
      <c r="D27" s="90">
        <f>#N/A</f>
        <v>48557.92682926829</v>
      </c>
      <c r="E27" s="90">
        <f t="shared" si="2"/>
        <v>48558.74999999999</v>
      </c>
      <c r="F27" s="91">
        <f t="shared" si="3"/>
        <v>99.99742586490937</v>
      </c>
      <c r="G27" s="89">
        <v>1592.6999999999998</v>
      </c>
      <c r="H27" s="89">
        <v>0</v>
      </c>
      <c r="I27" s="89">
        <v>7769.4</v>
      </c>
      <c r="J27" s="92">
        <v>5.7</v>
      </c>
      <c r="K27" s="44"/>
      <c r="L27" s="44"/>
      <c r="O27" s="45"/>
      <c r="P27" s="45"/>
    </row>
    <row r="28" spans="1:16" ht="30">
      <c r="A28" s="79" t="s">
        <v>74</v>
      </c>
      <c r="B28" s="97">
        <v>0</v>
      </c>
      <c r="C28" s="89"/>
      <c r="D28" s="90">
        <f>#N/A</f>
        <v>0</v>
      </c>
      <c r="E28" s="90">
        <f t="shared" si="2"/>
        <v>0</v>
      </c>
      <c r="F28" s="91">
        <f t="shared" si="3"/>
        <v>0</v>
      </c>
      <c r="G28" s="89">
        <v>0</v>
      </c>
      <c r="H28" s="89">
        <v>0</v>
      </c>
      <c r="I28" s="89"/>
      <c r="J28" s="92"/>
      <c r="K28" s="44"/>
      <c r="L28" s="44"/>
      <c r="O28" s="45"/>
      <c r="P28" s="45"/>
    </row>
    <row r="29" spans="1:16" ht="16.5">
      <c r="A29" s="79" t="s">
        <v>26</v>
      </c>
      <c r="B29" s="97">
        <v>0</v>
      </c>
      <c r="C29" s="89">
        <v>0</v>
      </c>
      <c r="D29" s="90">
        <f>#N/A</f>
        <v>0</v>
      </c>
      <c r="E29" s="90">
        <f t="shared" si="2"/>
        <v>0</v>
      </c>
      <c r="F29" s="91">
        <f t="shared" si="3"/>
        <v>0</v>
      </c>
      <c r="G29" s="89">
        <v>0</v>
      </c>
      <c r="H29" s="89">
        <v>0</v>
      </c>
      <c r="I29" s="89">
        <v>0</v>
      </c>
      <c r="J29" s="92">
        <v>0</v>
      </c>
      <c r="K29" s="44"/>
      <c r="L29" s="44"/>
      <c r="O29" s="45"/>
      <c r="P29" s="45"/>
    </row>
    <row r="30" spans="1:16" ht="16.5">
      <c r="A30" s="79" t="s">
        <v>27</v>
      </c>
      <c r="B30" s="92">
        <v>31</v>
      </c>
      <c r="C30" s="89">
        <v>28.2</v>
      </c>
      <c r="D30" s="90">
        <f>#N/A</f>
        <v>41961.29032258065</v>
      </c>
      <c r="E30" s="90">
        <f t="shared" si="2"/>
        <v>46193.6170212766</v>
      </c>
      <c r="F30" s="91">
        <f t="shared" si="3"/>
        <v>95.12688842931755</v>
      </c>
      <c r="G30" s="89">
        <v>1300.8000000000002</v>
      </c>
      <c r="H30" s="89">
        <v>1.8000000000000007</v>
      </c>
      <c r="I30" s="89">
        <v>6513.3</v>
      </c>
      <c r="J30" s="92">
        <v>12</v>
      </c>
      <c r="K30" s="44"/>
      <c r="L30" s="44"/>
      <c r="O30" s="45"/>
      <c r="P30" s="45"/>
    </row>
    <row r="31" spans="1:16" ht="16.5">
      <c r="A31" s="80" t="s">
        <v>28</v>
      </c>
      <c r="B31" s="97">
        <v>15</v>
      </c>
      <c r="C31" s="89">
        <v>15</v>
      </c>
      <c r="D31" s="90">
        <f>#N/A</f>
        <v>48653.33333333334</v>
      </c>
      <c r="E31" s="90">
        <f t="shared" si="2"/>
        <v>48444</v>
      </c>
      <c r="F31" s="91">
        <f t="shared" si="3"/>
        <v>99.76112026359144</v>
      </c>
      <c r="G31" s="89">
        <v>729.8000000000002</v>
      </c>
      <c r="H31" s="89">
        <v>0</v>
      </c>
      <c r="I31" s="89">
        <v>3633.3</v>
      </c>
      <c r="J31" s="92"/>
      <c r="K31" s="44"/>
      <c r="L31" s="44"/>
      <c r="O31" s="45"/>
      <c r="P31" s="45"/>
    </row>
    <row r="32" spans="1:16" ht="16.5">
      <c r="A32" s="79" t="s">
        <v>29</v>
      </c>
      <c r="B32" s="97">
        <v>27.5</v>
      </c>
      <c r="C32" s="89">
        <v>27.5</v>
      </c>
      <c r="D32" s="90">
        <f>#N/A</f>
        <v>48432.727272727265</v>
      </c>
      <c r="E32" s="90">
        <f t="shared" si="2"/>
        <v>46592.72727272727</v>
      </c>
      <c r="F32" s="91">
        <f t="shared" si="3"/>
        <v>95.94877939194248</v>
      </c>
      <c r="G32" s="89">
        <v>1331.8999999999996</v>
      </c>
      <c r="H32" s="89">
        <v>58.69999999999999</v>
      </c>
      <c r="I32" s="89">
        <v>6406.5</v>
      </c>
      <c r="J32" s="92">
        <v>256.2</v>
      </c>
      <c r="K32" s="44"/>
      <c r="L32" s="44"/>
      <c r="O32" s="45"/>
      <c r="P32" s="45"/>
    </row>
    <row r="33" spans="1:16" ht="30">
      <c r="A33" s="79" t="s">
        <v>30</v>
      </c>
      <c r="B33" s="97">
        <v>16.701000000000008</v>
      </c>
      <c r="C33" s="89">
        <v>16.449</v>
      </c>
      <c r="D33" s="90">
        <f>#N/A</f>
        <v>49517.9929345548</v>
      </c>
      <c r="E33" s="90">
        <f t="shared" si="2"/>
        <v>47793.78685634385</v>
      </c>
      <c r="F33" s="91">
        <f t="shared" si="3"/>
        <v>98.42213108802275</v>
      </c>
      <c r="G33" s="89">
        <v>827</v>
      </c>
      <c r="H33" s="89">
        <v>0</v>
      </c>
      <c r="I33" s="89">
        <v>3930.8</v>
      </c>
      <c r="J33" s="92"/>
      <c r="K33" s="44"/>
      <c r="L33" s="44"/>
      <c r="O33" s="45"/>
      <c r="P33" s="45"/>
    </row>
    <row r="34" spans="1:16" ht="30">
      <c r="A34" s="79" t="s">
        <v>70</v>
      </c>
      <c r="B34" s="92">
        <v>13.799999999999997</v>
      </c>
      <c r="C34" s="89">
        <v>11</v>
      </c>
      <c r="D34" s="90">
        <f>#N/A</f>
        <v>49181.159420289885</v>
      </c>
      <c r="E34" s="90">
        <f t="shared" si="2"/>
        <v>48760.00000000001</v>
      </c>
      <c r="F34" s="91">
        <f t="shared" si="3"/>
        <v>100.41186161449754</v>
      </c>
      <c r="G34" s="89">
        <v>678.7000000000003</v>
      </c>
      <c r="H34" s="89">
        <v>0</v>
      </c>
      <c r="I34" s="89">
        <v>2681.8</v>
      </c>
      <c r="J34" s="92"/>
      <c r="K34" s="44"/>
      <c r="L34" s="44"/>
      <c r="O34" s="45"/>
      <c r="P34" s="45"/>
    </row>
    <row r="35" spans="1:16" ht="16.5">
      <c r="A35" s="79" t="s">
        <v>32</v>
      </c>
      <c r="B35" s="92">
        <v>34.400000000000006</v>
      </c>
      <c r="C35" s="89">
        <v>33.6</v>
      </c>
      <c r="D35" s="90">
        <f>#N/A</f>
        <v>48674.418604651146</v>
      </c>
      <c r="E35" s="90">
        <f t="shared" si="2"/>
        <v>48586.30952380953</v>
      </c>
      <c r="F35" s="91">
        <f t="shared" si="3"/>
        <v>100.05417941476426</v>
      </c>
      <c r="G35" s="89">
        <v>1674.3999999999996</v>
      </c>
      <c r="H35" s="89">
        <v>1.7000000000000002</v>
      </c>
      <c r="I35" s="89">
        <v>8162.5</v>
      </c>
      <c r="J35" s="92">
        <v>8.4</v>
      </c>
      <c r="K35" s="44"/>
      <c r="L35" s="44"/>
      <c r="O35" s="45"/>
      <c r="P35" s="45"/>
    </row>
    <row r="36" spans="1:16" ht="30">
      <c r="A36" s="79" t="s">
        <v>71</v>
      </c>
      <c r="B36" s="92">
        <v>0</v>
      </c>
      <c r="C36" s="89"/>
      <c r="D36" s="90">
        <f>#N/A</f>
        <v>0</v>
      </c>
      <c r="E36" s="90">
        <f t="shared" si="2"/>
        <v>0</v>
      </c>
      <c r="F36" s="91">
        <f t="shared" si="3"/>
        <v>0</v>
      </c>
      <c r="G36" s="89">
        <v>0</v>
      </c>
      <c r="H36" s="89">
        <v>0</v>
      </c>
      <c r="I36" s="89"/>
      <c r="J36" s="92"/>
      <c r="K36" s="44"/>
      <c r="L36" s="44"/>
      <c r="O36" s="45"/>
      <c r="P36" s="45"/>
    </row>
    <row r="37" spans="1:16" ht="30">
      <c r="A37" s="79" t="s">
        <v>72</v>
      </c>
      <c r="B37" s="97">
        <v>28.799999999999997</v>
      </c>
      <c r="C37" s="89">
        <v>27.6</v>
      </c>
      <c r="D37" s="90">
        <f>#N/A</f>
        <v>48559.02777777779</v>
      </c>
      <c r="E37" s="90">
        <f t="shared" si="2"/>
        <v>48560.14492753623</v>
      </c>
      <c r="F37" s="91">
        <f t="shared" si="3"/>
        <v>100.00029845044529</v>
      </c>
      <c r="G37" s="89">
        <v>1398.5</v>
      </c>
      <c r="H37" s="89">
        <v>0</v>
      </c>
      <c r="I37" s="89">
        <v>6701.3</v>
      </c>
      <c r="J37" s="92"/>
      <c r="K37" s="60"/>
      <c r="L37" s="44"/>
      <c r="O37" s="45"/>
      <c r="P37" s="45"/>
    </row>
    <row r="38" spans="1:16" ht="30">
      <c r="A38" s="79" t="s">
        <v>76</v>
      </c>
      <c r="B38" s="92">
        <v>0</v>
      </c>
      <c r="C38" s="89"/>
      <c r="D38" s="90">
        <f>#N/A</f>
        <v>0</v>
      </c>
      <c r="E38" s="90">
        <f t="shared" si="2"/>
        <v>0</v>
      </c>
      <c r="F38" s="91">
        <f t="shared" si="3"/>
        <v>0</v>
      </c>
      <c r="G38" s="89">
        <v>0</v>
      </c>
      <c r="H38" s="89">
        <v>0</v>
      </c>
      <c r="I38" s="89"/>
      <c r="J38" s="92"/>
      <c r="K38" s="44"/>
      <c r="L38" s="44"/>
      <c r="O38" s="45"/>
      <c r="P38" s="45"/>
    </row>
    <row r="39" spans="1:16" ht="30">
      <c r="A39" s="79" t="s">
        <v>36</v>
      </c>
      <c r="B39" s="92">
        <v>18</v>
      </c>
      <c r="C39" s="89">
        <v>18</v>
      </c>
      <c r="D39" s="90">
        <f>#N/A</f>
        <v>45583.333333333336</v>
      </c>
      <c r="E39" s="90">
        <f t="shared" si="2"/>
        <v>47477.777777777774</v>
      </c>
      <c r="F39" s="91">
        <f t="shared" si="3"/>
        <v>97.77137104155226</v>
      </c>
      <c r="G39" s="89">
        <v>820.5</v>
      </c>
      <c r="H39" s="89">
        <v>0</v>
      </c>
      <c r="I39" s="89">
        <v>4273</v>
      </c>
      <c r="J39" s="92"/>
      <c r="K39" s="44"/>
      <c r="L39" s="44"/>
      <c r="O39" s="45"/>
      <c r="P39" s="45"/>
    </row>
    <row r="40" spans="1:16" ht="30">
      <c r="A40" s="79" t="s">
        <v>73</v>
      </c>
      <c r="B40" s="92">
        <v>8.799999999999997</v>
      </c>
      <c r="C40" s="89">
        <v>8.8</v>
      </c>
      <c r="D40" s="90">
        <f>#N/A</f>
        <v>48556.81818181819</v>
      </c>
      <c r="E40" s="90">
        <f t="shared" si="2"/>
        <v>48559.0909090909</v>
      </c>
      <c r="F40" s="91">
        <f t="shared" si="3"/>
        <v>99.99812790175226</v>
      </c>
      <c r="G40" s="89">
        <v>427.29999999999995</v>
      </c>
      <c r="H40" s="89">
        <v>0</v>
      </c>
      <c r="I40" s="89">
        <v>2136.6</v>
      </c>
      <c r="J40" s="92"/>
      <c r="K40" s="44"/>
      <c r="L40" s="44"/>
      <c r="O40" s="45"/>
      <c r="P40" s="45"/>
    </row>
    <row r="41" spans="1:16" ht="16.5">
      <c r="A41" s="79" t="s">
        <v>38</v>
      </c>
      <c r="B41" s="92">
        <v>28.599999999999994</v>
      </c>
      <c r="C41" s="89">
        <v>28.6</v>
      </c>
      <c r="D41" s="90">
        <f>#N/A</f>
        <v>48559.790209790204</v>
      </c>
      <c r="E41" s="90">
        <f t="shared" si="2"/>
        <v>48559.99999999999</v>
      </c>
      <c r="F41" s="91">
        <f t="shared" si="3"/>
        <v>99.99999999999999</v>
      </c>
      <c r="G41" s="89">
        <v>1388.8099999999995</v>
      </c>
      <c r="H41" s="89">
        <v>0</v>
      </c>
      <c r="I41" s="89">
        <v>6944.08</v>
      </c>
      <c r="J41" s="92"/>
      <c r="K41" s="44"/>
      <c r="L41" s="44"/>
      <c r="O41" s="45"/>
      <c r="P41" s="45"/>
    </row>
    <row r="42" spans="1:16" ht="30">
      <c r="A42" s="81" t="s">
        <v>39</v>
      </c>
      <c r="B42" s="94">
        <v>29.60000000000001</v>
      </c>
      <c r="C42" s="95">
        <v>30.16</v>
      </c>
      <c r="D42" s="96">
        <f>#N/A</f>
        <v>48570.945945945925</v>
      </c>
      <c r="E42" s="90">
        <f t="shared" si="2"/>
        <v>48562.33421750663</v>
      </c>
      <c r="F42" s="91">
        <f t="shared" si="3"/>
        <v>100.00480687295435</v>
      </c>
      <c r="G42" s="95">
        <v>1437.6999999999998</v>
      </c>
      <c r="H42" s="95">
        <v>0</v>
      </c>
      <c r="I42" s="95">
        <v>7323.2</v>
      </c>
      <c r="J42" s="94">
        <v>72.1</v>
      </c>
      <c r="K42" s="44"/>
      <c r="L42" s="44"/>
      <c r="O42" s="45"/>
      <c r="P42" s="45"/>
    </row>
    <row r="43" spans="1:16" s="102" customFormat="1" ht="16.5">
      <c r="A43" s="82" t="s">
        <v>47</v>
      </c>
      <c r="B43" s="84">
        <f>SUM(B22:B42)</f>
        <v>388.31100000000004</v>
      </c>
      <c r="C43" s="84">
        <f>SUM(C22:C42)</f>
        <v>377.9390000000001</v>
      </c>
      <c r="D43" s="84">
        <f>_xlfn.IFERROR(G43/B43*1000,0)</f>
        <v>47680.62197568443</v>
      </c>
      <c r="E43" s="84">
        <f>_xlfn.IFERROR(I43/C43/$K$1*1000,0)</f>
        <v>48062.877871825876</v>
      </c>
      <c r="F43" s="85">
        <f>_xlfn.IFERROR(E43/$I$2*100,0)</f>
        <v>98.97627238843879</v>
      </c>
      <c r="G43" s="84">
        <f>SUM(G22:G42)</f>
        <v>18514.91</v>
      </c>
      <c r="H43" s="84">
        <f>SUM(H22:H42)</f>
        <v>62.19999999999999</v>
      </c>
      <c r="I43" s="84">
        <f>SUM(I22:I42)</f>
        <v>90824.18000000002</v>
      </c>
      <c r="J43" s="84">
        <f>SUM(J22:J42)</f>
        <v>357.19999999999993</v>
      </c>
      <c r="K43" s="49"/>
      <c r="L43" s="49"/>
      <c r="O43" s="103"/>
      <c r="P43" s="103"/>
    </row>
    <row r="44" spans="1:16" s="102" customFormat="1" ht="16.5">
      <c r="A44" s="82" t="s">
        <v>48</v>
      </c>
      <c r="B44" s="84">
        <f>B21+B43</f>
        <v>413.711</v>
      </c>
      <c r="C44" s="84">
        <f>C21+C43</f>
        <v>403.71900000000005</v>
      </c>
      <c r="D44" s="84">
        <f>_xlfn.IFERROR(G44/B44*1000,0)</f>
        <v>47670.52362639621</v>
      </c>
      <c r="E44" s="84">
        <f>_xlfn.IFERROR(I44/C44/$K$1*1000,0)</f>
        <v>48071.207944139365</v>
      </c>
      <c r="F44" s="85">
        <f>_xlfn.IFERROR(E44/$I$2*100,0)</f>
        <v>98.99342657359837</v>
      </c>
      <c r="G44" s="84">
        <f>G21+G43</f>
        <v>19721.82</v>
      </c>
      <c r="H44" s="84">
        <f>H21+H43</f>
        <v>62.84999999999999</v>
      </c>
      <c r="I44" s="84">
        <f>I21+I43</f>
        <v>97036.30000000002</v>
      </c>
      <c r="J44" s="84">
        <f>J21+J43</f>
        <v>360.8999999999999</v>
      </c>
      <c r="K44" s="49"/>
      <c r="L44" s="49"/>
      <c r="O44" s="103"/>
      <c r="P44" s="103"/>
    </row>
    <row r="45" spans="1:16" ht="33">
      <c r="A45" s="64" t="s">
        <v>52</v>
      </c>
      <c r="B45" s="64">
        <v>60.1</v>
      </c>
      <c r="C45" s="65">
        <v>60.1</v>
      </c>
      <c r="D45" s="66">
        <f>_xlfn.IFERROR(G45/B45*1000,0)</f>
        <v>48329.45091514144</v>
      </c>
      <c r="E45" s="66">
        <f>_xlfn.IFERROR(I45/C45/$K$1*1000,0)</f>
        <v>48325.79034941763</v>
      </c>
      <c r="F45" s="67">
        <f>_xlfn.IFERROR(E45/$I$2*100,0)</f>
        <v>99.51769017590121</v>
      </c>
      <c r="G45" s="64">
        <v>2904.6000000000004</v>
      </c>
      <c r="H45" s="64"/>
      <c r="I45" s="64">
        <v>14521.9</v>
      </c>
      <c r="J45" s="68"/>
      <c r="K45" s="104"/>
      <c r="O45" s="45"/>
      <c r="P45" s="45"/>
    </row>
    <row r="46" spans="2:16" ht="17.25" thickBot="1">
      <c r="B46" s="53"/>
      <c r="C46" s="53"/>
      <c r="F46" s="53"/>
      <c r="G46" s="53"/>
      <c r="H46" s="53"/>
      <c r="I46" s="53"/>
      <c r="J46" s="53"/>
      <c r="O46" s="45"/>
      <c r="P46" s="45"/>
    </row>
    <row r="47" spans="1:11" ht="33.75" thickBot="1">
      <c r="A47" s="69" t="s">
        <v>53</v>
      </c>
      <c r="B47" s="70">
        <f>B44+B45</f>
        <v>473.81100000000004</v>
      </c>
      <c r="C47" s="70">
        <f>C44+C45</f>
        <v>463.8190000000001</v>
      </c>
      <c r="D47" s="71">
        <f>_xlfn.IFERROR(G47/B47*1000,0)</f>
        <v>47754.10448469959</v>
      </c>
      <c r="E47" s="71">
        <f>_xlfn.IFERROR(I47/C47/$K$1*1000,0)</f>
        <v>48104.19581776512</v>
      </c>
      <c r="F47" s="72">
        <f>E47/$I$2*100</f>
        <v>99.06135876805008</v>
      </c>
      <c r="G47" s="70">
        <f>G44+G45</f>
        <v>22626.42</v>
      </c>
      <c r="H47" s="70">
        <f>H44+H45</f>
        <v>62.84999999999999</v>
      </c>
      <c r="I47" s="70">
        <f>I44+I45</f>
        <v>111558.20000000001</v>
      </c>
      <c r="J47" s="70">
        <f>J44+J45</f>
        <v>360.8999999999999</v>
      </c>
      <c r="K47" s="105"/>
    </row>
    <row r="52" ht="16.5">
      <c r="B52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4"/>
  <sheetViews>
    <sheetView view="pageBreakPreview" zoomScale="60" workbookViewId="0" topLeftCell="A1">
      <selection activeCell="T27" sqref="T27"/>
    </sheetView>
  </sheetViews>
  <sheetFormatPr defaultColWidth="16.421875" defaultRowHeight="15"/>
  <cols>
    <col min="1" max="1" width="32.00390625" style="37" customWidth="1"/>
    <col min="2" max="2" width="14.7109375" style="37" customWidth="1"/>
    <col min="3" max="3" width="14.421875" style="56" customWidth="1"/>
    <col min="4" max="4" width="16.421875" style="37" customWidth="1"/>
    <col min="5" max="5" width="13.28125" style="53" customWidth="1"/>
    <col min="6" max="6" width="15.7109375" style="57" customWidth="1"/>
    <col min="7" max="7" width="11.28125" style="37" customWidth="1"/>
    <col min="8" max="8" width="13.7109375" style="37" customWidth="1"/>
    <col min="9" max="9" width="14.7109375" style="37" customWidth="1"/>
    <col min="10" max="11" width="11.140625" style="55" customWidth="1"/>
    <col min="12" max="16" width="11.140625" style="39" customWidth="1"/>
    <col min="17" max="16384" width="16.421875" style="39" customWidth="1"/>
  </cols>
  <sheetData>
    <row r="1" spans="1:11" ht="20.25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38" t="s">
        <v>59</v>
      </c>
      <c r="K1" s="38">
        <f>VLOOKUP(month,месяцы!$A$1:$B$12,2,FALSE)</f>
        <v>5</v>
      </c>
    </row>
    <row r="2" spans="1:16" ht="16.5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  <c r="L2" s="55"/>
      <c r="M2" s="55"/>
      <c r="N2" s="55"/>
      <c r="O2" s="55"/>
      <c r="P2" s="55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(май)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  <c r="L3" s="36"/>
      <c r="M3" s="36"/>
      <c r="N3" s="36"/>
      <c r="O3" s="36"/>
      <c r="P3" s="36"/>
    </row>
    <row r="4" spans="1:16" ht="18" customHeight="1">
      <c r="A4" s="43" t="s">
        <v>2</v>
      </c>
      <c r="B4" s="88">
        <v>0</v>
      </c>
      <c r="C4" s="89"/>
      <c r="D4" s="90">
        <f>_xlfn.IFERROR(G4/B4*1000,0)</f>
        <v>0</v>
      </c>
      <c r="E4" s="90">
        <f>_xlfn.IFERROR(I4/C4/$K$1*1000,0)</f>
        <v>0</v>
      </c>
      <c r="F4" s="91">
        <f>_xlfn.IFERROR(E4/$I$2*100,0)</f>
        <v>0</v>
      </c>
      <c r="G4" s="89">
        <v>0</v>
      </c>
      <c r="H4" s="89">
        <v>0</v>
      </c>
      <c r="I4" s="92"/>
      <c r="J4" s="98"/>
      <c r="K4" s="44"/>
      <c r="L4" s="44"/>
      <c r="M4" s="44"/>
      <c r="N4" s="44"/>
      <c r="O4" s="44"/>
      <c r="P4" s="44"/>
    </row>
    <row r="5" spans="1:16" ht="18" customHeight="1">
      <c r="A5" s="43" t="s">
        <v>3</v>
      </c>
      <c r="B5" s="88">
        <v>0</v>
      </c>
      <c r="C5" s="89"/>
      <c r="D5" s="90">
        <f>#N/A</f>
        <v>0</v>
      </c>
      <c r="E5" s="90">
        <f aca="true" t="shared" si="0" ref="E5:E20">_xlfn.IFERROR(I5/C5/$K$1*1000,0)</f>
        <v>0</v>
      </c>
      <c r="F5" s="91">
        <f aca="true" t="shared" si="1" ref="F5:F20">_xlfn.IFERROR(E5/$I$2*100,0)</f>
        <v>0</v>
      </c>
      <c r="G5" s="89">
        <v>0</v>
      </c>
      <c r="H5" s="89">
        <v>0</v>
      </c>
      <c r="I5" s="92"/>
      <c r="J5" s="98"/>
      <c r="K5" s="44"/>
      <c r="L5" s="44"/>
      <c r="M5" s="44"/>
      <c r="N5" s="44"/>
      <c r="O5" s="44"/>
      <c r="P5" s="44"/>
    </row>
    <row r="6" spans="1:16" ht="18" customHeight="1">
      <c r="A6" s="43" t="s">
        <v>4</v>
      </c>
      <c r="B6" s="88">
        <v>0</v>
      </c>
      <c r="C6" s="89">
        <v>0</v>
      </c>
      <c r="D6" s="90">
        <f>#N/A</f>
        <v>0</v>
      </c>
      <c r="E6" s="90">
        <f t="shared" si="0"/>
        <v>0</v>
      </c>
      <c r="F6" s="91">
        <f t="shared" si="1"/>
        <v>0</v>
      </c>
      <c r="G6" s="89">
        <v>0</v>
      </c>
      <c r="H6" s="89">
        <v>0</v>
      </c>
      <c r="I6" s="92"/>
      <c r="J6" s="98"/>
      <c r="K6" s="44"/>
      <c r="L6" s="44"/>
      <c r="M6" s="44"/>
      <c r="N6" s="44"/>
      <c r="O6" s="44"/>
      <c r="P6" s="44"/>
    </row>
    <row r="7" spans="1:16" ht="18" customHeight="1">
      <c r="A7" s="43" t="s">
        <v>6</v>
      </c>
      <c r="B7" s="88">
        <v>0</v>
      </c>
      <c r="C7" s="89"/>
      <c r="D7" s="90">
        <f>#N/A</f>
        <v>0</v>
      </c>
      <c r="E7" s="90">
        <f t="shared" si="0"/>
        <v>0</v>
      </c>
      <c r="F7" s="91">
        <f t="shared" si="1"/>
        <v>0</v>
      </c>
      <c r="G7" s="89">
        <v>0</v>
      </c>
      <c r="H7" s="89">
        <v>0</v>
      </c>
      <c r="I7" s="92"/>
      <c r="J7" s="98"/>
      <c r="K7" s="44"/>
      <c r="L7" s="44"/>
      <c r="M7" s="44"/>
      <c r="N7" s="44"/>
      <c r="O7" s="44"/>
      <c r="P7" s="44"/>
    </row>
    <row r="8" spans="1:16" ht="18" customHeight="1">
      <c r="A8" s="43" t="s">
        <v>7</v>
      </c>
      <c r="B8" s="92">
        <v>0</v>
      </c>
      <c r="C8" s="89"/>
      <c r="D8" s="90">
        <f>#N/A</f>
        <v>0</v>
      </c>
      <c r="E8" s="90">
        <f t="shared" si="0"/>
        <v>0</v>
      </c>
      <c r="F8" s="91">
        <f t="shared" si="1"/>
        <v>0</v>
      </c>
      <c r="G8" s="89">
        <v>0</v>
      </c>
      <c r="H8" s="89">
        <v>0</v>
      </c>
      <c r="I8" s="92"/>
      <c r="J8" s="98"/>
      <c r="K8" s="44"/>
      <c r="L8" s="44"/>
      <c r="M8" s="44"/>
      <c r="N8" s="44"/>
      <c r="O8" s="44"/>
      <c r="P8" s="44"/>
    </row>
    <row r="9" spans="1:16" s="46" customFormat="1" ht="18" customHeight="1">
      <c r="A9" s="43" t="s">
        <v>8</v>
      </c>
      <c r="B9" s="92">
        <v>0</v>
      </c>
      <c r="C9" s="89"/>
      <c r="D9" s="90">
        <f>#N/A</f>
        <v>0</v>
      </c>
      <c r="E9" s="90">
        <f t="shared" si="0"/>
        <v>0</v>
      </c>
      <c r="F9" s="91">
        <f t="shared" si="1"/>
        <v>0</v>
      </c>
      <c r="G9" s="89">
        <v>0</v>
      </c>
      <c r="H9" s="89">
        <v>0</v>
      </c>
      <c r="I9" s="92"/>
      <c r="J9" s="98"/>
      <c r="K9" s="44"/>
      <c r="L9" s="44"/>
      <c r="M9" s="44"/>
      <c r="N9" s="44"/>
      <c r="O9" s="44"/>
      <c r="P9" s="44"/>
    </row>
    <row r="10" spans="1:16" ht="18" customHeight="1">
      <c r="A10" s="43" t="s">
        <v>9</v>
      </c>
      <c r="B10" s="92">
        <v>0</v>
      </c>
      <c r="C10" s="89"/>
      <c r="D10" s="90">
        <f>#N/A</f>
        <v>0</v>
      </c>
      <c r="E10" s="90">
        <f t="shared" si="0"/>
        <v>0</v>
      </c>
      <c r="F10" s="91">
        <f t="shared" si="1"/>
        <v>0</v>
      </c>
      <c r="G10" s="89">
        <v>0</v>
      </c>
      <c r="H10" s="89">
        <v>0</v>
      </c>
      <c r="I10" s="92"/>
      <c r="J10" s="98"/>
      <c r="K10" s="44"/>
      <c r="L10" s="44"/>
      <c r="M10" s="44"/>
      <c r="N10" s="44"/>
      <c r="O10" s="44"/>
      <c r="P10" s="44"/>
    </row>
    <row r="11" spans="1:16" ht="18" customHeight="1">
      <c r="A11" s="43" t="s">
        <v>10</v>
      </c>
      <c r="B11" s="92">
        <v>0</v>
      </c>
      <c r="C11" s="89"/>
      <c r="D11" s="90">
        <f>#N/A</f>
        <v>0</v>
      </c>
      <c r="E11" s="90">
        <f t="shared" si="0"/>
        <v>0</v>
      </c>
      <c r="F11" s="91">
        <f t="shared" si="1"/>
        <v>0</v>
      </c>
      <c r="G11" s="89">
        <v>0</v>
      </c>
      <c r="H11" s="89">
        <v>0</v>
      </c>
      <c r="I11" s="92"/>
      <c r="J11" s="98"/>
      <c r="K11" s="44"/>
      <c r="L11" s="44"/>
      <c r="M11" s="44"/>
      <c r="N11" s="44"/>
      <c r="O11" s="44"/>
      <c r="P11" s="44"/>
    </row>
    <row r="12" spans="1:16" s="46" customFormat="1" ht="18" customHeight="1">
      <c r="A12" s="34" t="s">
        <v>11</v>
      </c>
      <c r="B12" s="93">
        <v>0</v>
      </c>
      <c r="C12" s="89"/>
      <c r="D12" s="90">
        <f>#N/A</f>
        <v>0</v>
      </c>
      <c r="E12" s="90">
        <f t="shared" si="0"/>
        <v>0</v>
      </c>
      <c r="F12" s="91">
        <f t="shared" si="1"/>
        <v>0</v>
      </c>
      <c r="G12" s="89">
        <v>0</v>
      </c>
      <c r="H12" s="89">
        <v>0</v>
      </c>
      <c r="I12" s="92"/>
      <c r="J12" s="98"/>
      <c r="K12" s="44"/>
      <c r="L12" s="44"/>
      <c r="M12" s="44"/>
      <c r="N12" s="44"/>
      <c r="O12" s="44"/>
      <c r="P12" s="44"/>
    </row>
    <row r="13" spans="1:16" s="47" customFormat="1" ht="18" customHeight="1">
      <c r="A13" s="43" t="s">
        <v>12</v>
      </c>
      <c r="B13" s="92">
        <v>0</v>
      </c>
      <c r="C13" s="89"/>
      <c r="D13" s="90">
        <f>#N/A</f>
        <v>0</v>
      </c>
      <c r="E13" s="90">
        <f t="shared" si="0"/>
        <v>0</v>
      </c>
      <c r="F13" s="91">
        <f t="shared" si="1"/>
        <v>0</v>
      </c>
      <c r="G13" s="89">
        <v>0</v>
      </c>
      <c r="H13" s="89">
        <v>0</v>
      </c>
      <c r="I13" s="92"/>
      <c r="J13" s="98"/>
      <c r="K13" s="44"/>
      <c r="L13" s="44"/>
      <c r="M13" s="44"/>
      <c r="N13" s="44"/>
      <c r="O13" s="44"/>
      <c r="P13" s="44"/>
    </row>
    <row r="14" spans="1:16" s="46" customFormat="1" ht="30" customHeight="1">
      <c r="A14" s="34" t="s">
        <v>13</v>
      </c>
      <c r="B14" s="93">
        <v>0</v>
      </c>
      <c r="C14" s="89"/>
      <c r="D14" s="90">
        <f>_xlfn.IFERROR(G14/B14*1000,0)</f>
        <v>0</v>
      </c>
      <c r="E14" s="90">
        <f t="shared" si="0"/>
        <v>0</v>
      </c>
      <c r="F14" s="91">
        <f t="shared" si="1"/>
        <v>0</v>
      </c>
      <c r="G14" s="89">
        <v>0</v>
      </c>
      <c r="H14" s="89">
        <v>0</v>
      </c>
      <c r="I14" s="92"/>
      <c r="J14" s="98"/>
      <c r="K14" s="44"/>
      <c r="L14" s="44"/>
      <c r="M14" s="44"/>
      <c r="N14" s="44"/>
      <c r="O14" s="44"/>
      <c r="P14" s="44"/>
    </row>
    <row r="15" spans="1:16" s="46" customFormat="1" ht="18" customHeight="1">
      <c r="A15" s="43" t="s">
        <v>14</v>
      </c>
      <c r="B15" s="92">
        <v>0</v>
      </c>
      <c r="C15" s="89"/>
      <c r="D15" s="90">
        <f>#N/A</f>
        <v>0</v>
      </c>
      <c r="E15" s="90">
        <f t="shared" si="0"/>
        <v>0</v>
      </c>
      <c r="F15" s="91">
        <f t="shared" si="1"/>
        <v>0</v>
      </c>
      <c r="G15" s="89">
        <v>0</v>
      </c>
      <c r="H15" s="89">
        <v>0</v>
      </c>
      <c r="I15" s="92"/>
      <c r="J15" s="98"/>
      <c r="K15" s="44"/>
      <c r="L15" s="44"/>
      <c r="M15" s="44"/>
      <c r="N15" s="44"/>
      <c r="O15" s="44"/>
      <c r="P15" s="44"/>
    </row>
    <row r="16" spans="1:16" s="46" customFormat="1" ht="18" customHeight="1">
      <c r="A16" s="5" t="s">
        <v>67</v>
      </c>
      <c r="B16" s="92">
        <v>34.80000000000001</v>
      </c>
      <c r="C16" s="89">
        <v>33.6</v>
      </c>
      <c r="D16" s="90">
        <f>#N/A</f>
        <v>48560.3448275862</v>
      </c>
      <c r="E16" s="90">
        <f t="shared" si="0"/>
        <v>48560.119047619046</v>
      </c>
      <c r="F16" s="91">
        <f t="shared" si="1"/>
        <v>100.00024515572292</v>
      </c>
      <c r="G16" s="89">
        <v>1689.9000000000005</v>
      </c>
      <c r="H16" s="89">
        <v>0.7999999999999998</v>
      </c>
      <c r="I16" s="92">
        <v>8158.1</v>
      </c>
      <c r="J16" s="98">
        <v>4.8</v>
      </c>
      <c r="K16" s="44"/>
      <c r="L16" s="44"/>
      <c r="M16" s="44"/>
      <c r="N16" s="44"/>
      <c r="O16" s="44"/>
      <c r="P16" s="44"/>
    </row>
    <row r="17" spans="1:16" s="46" customFormat="1" ht="18" customHeight="1">
      <c r="A17" s="74" t="s">
        <v>68</v>
      </c>
      <c r="B17" s="92">
        <v>0</v>
      </c>
      <c r="C17" s="89"/>
      <c r="D17" s="90">
        <f>#N/A</f>
        <v>0</v>
      </c>
      <c r="E17" s="90">
        <f t="shared" si="0"/>
        <v>0</v>
      </c>
      <c r="F17" s="91">
        <f t="shared" si="1"/>
        <v>0</v>
      </c>
      <c r="G17" s="89">
        <v>0</v>
      </c>
      <c r="H17" s="89">
        <v>0</v>
      </c>
      <c r="I17" s="92"/>
      <c r="J17" s="98"/>
      <c r="K17" s="44"/>
      <c r="L17" s="44"/>
      <c r="M17" s="44"/>
      <c r="N17" s="44"/>
      <c r="O17" s="44"/>
      <c r="P17" s="44"/>
    </row>
    <row r="18" spans="1:16" ht="18" customHeight="1">
      <c r="A18" s="43" t="s">
        <v>16</v>
      </c>
      <c r="B18" s="92">
        <v>0</v>
      </c>
      <c r="C18" s="89"/>
      <c r="D18" s="90">
        <f>#N/A</f>
        <v>0</v>
      </c>
      <c r="E18" s="90">
        <f t="shared" si="0"/>
        <v>0</v>
      </c>
      <c r="F18" s="91">
        <f t="shared" si="1"/>
        <v>0</v>
      </c>
      <c r="G18" s="89">
        <v>0</v>
      </c>
      <c r="H18" s="89">
        <v>0</v>
      </c>
      <c r="I18" s="92"/>
      <c r="J18" s="98"/>
      <c r="K18" s="44"/>
      <c r="L18" s="44"/>
      <c r="M18" s="44"/>
      <c r="N18" s="44"/>
      <c r="O18" s="44"/>
      <c r="P18" s="44"/>
    </row>
    <row r="19" spans="1:16" ht="18" customHeight="1">
      <c r="A19" s="43" t="s">
        <v>17</v>
      </c>
      <c r="B19" s="92">
        <v>0</v>
      </c>
      <c r="C19" s="89"/>
      <c r="D19" s="90">
        <f>#N/A</f>
        <v>0</v>
      </c>
      <c r="E19" s="90">
        <f t="shared" si="0"/>
        <v>0</v>
      </c>
      <c r="F19" s="91">
        <f t="shared" si="1"/>
        <v>0</v>
      </c>
      <c r="G19" s="89">
        <v>0</v>
      </c>
      <c r="H19" s="89">
        <v>0</v>
      </c>
      <c r="I19" s="92"/>
      <c r="J19" s="98"/>
      <c r="K19" s="44"/>
      <c r="L19" s="44"/>
      <c r="M19" s="44"/>
      <c r="N19" s="44"/>
      <c r="O19" s="44"/>
      <c r="P19" s="44"/>
    </row>
    <row r="20" spans="1:16" ht="18" customHeight="1">
      <c r="A20" s="48" t="s">
        <v>18</v>
      </c>
      <c r="B20" s="94">
        <v>0</v>
      </c>
      <c r="C20" s="95"/>
      <c r="D20" s="96">
        <f>#N/A</f>
        <v>0</v>
      </c>
      <c r="E20" s="90">
        <f t="shared" si="0"/>
        <v>0</v>
      </c>
      <c r="F20" s="91">
        <f t="shared" si="1"/>
        <v>0</v>
      </c>
      <c r="G20" s="95">
        <v>0</v>
      </c>
      <c r="H20" s="95">
        <v>0</v>
      </c>
      <c r="I20" s="94"/>
      <c r="J20" s="99"/>
      <c r="K20" s="44"/>
      <c r="L20" s="44"/>
      <c r="M20" s="44"/>
      <c r="N20" s="44"/>
      <c r="O20" s="44"/>
      <c r="P20" s="44"/>
    </row>
    <row r="21" spans="1:16" s="50" customFormat="1" ht="26.25" customHeight="1">
      <c r="A21" s="78" t="s">
        <v>46</v>
      </c>
      <c r="B21" s="84">
        <f>SUM(B4:B20)</f>
        <v>34.80000000000001</v>
      </c>
      <c r="C21" s="84">
        <f>SUM(C4:C20)</f>
        <v>33.6</v>
      </c>
      <c r="D21" s="84">
        <f>_xlfn.IFERROR(G21/B21*1000,0)</f>
        <v>48560.3448275862</v>
      </c>
      <c r="E21" s="84">
        <f>_xlfn.IFERROR(I21/C21/$K$1*1000,0)</f>
        <v>48560.119047619046</v>
      </c>
      <c r="F21" s="85">
        <f>_xlfn.IFERROR(E21/$I$2*100,0)</f>
        <v>100.00024515572292</v>
      </c>
      <c r="G21" s="84">
        <f>SUM(G4:G20)</f>
        <v>1689.9000000000005</v>
      </c>
      <c r="H21" s="84">
        <f>SUM(H4:H20)</f>
        <v>0.7999999999999998</v>
      </c>
      <c r="I21" s="84">
        <f>SUM(I4:I20)</f>
        <v>8158.1</v>
      </c>
      <c r="J21" s="84">
        <f>SUM(J4:J20)</f>
        <v>4.8</v>
      </c>
      <c r="K21" s="49"/>
      <c r="L21" s="49"/>
      <c r="M21" s="49"/>
      <c r="N21" s="49"/>
      <c r="O21" s="73"/>
      <c r="P21" s="73"/>
    </row>
    <row r="22" spans="1:13" ht="16.5">
      <c r="A22" s="43" t="s">
        <v>77</v>
      </c>
      <c r="B22" s="94">
        <v>14</v>
      </c>
      <c r="C22" s="95">
        <v>13.4</v>
      </c>
      <c r="D22" s="96">
        <f>_xlfn.IFERROR(G22/B22*1000,0)</f>
        <v>49000</v>
      </c>
      <c r="E22" s="90">
        <f aca="true" t="shared" si="2" ref="E22:E31">_xlfn.IFERROR(I22/C22/$K$1*1000,0)</f>
        <v>48471.64179104478</v>
      </c>
      <c r="F22" s="91">
        <f aca="true" t="shared" si="3" ref="F22:F31">_xlfn.IFERROR(E22/$I$2*100,0)</f>
        <v>99.81804322702797</v>
      </c>
      <c r="G22" s="95">
        <v>686</v>
      </c>
      <c r="H22" s="95">
        <v>0</v>
      </c>
      <c r="I22" s="94">
        <v>3247.6</v>
      </c>
      <c r="J22" s="99"/>
      <c r="L22" s="37"/>
      <c r="M22" s="37"/>
    </row>
    <row r="23" spans="1:13" ht="16.5">
      <c r="A23" s="43" t="s">
        <v>78</v>
      </c>
      <c r="B23" s="94">
        <v>19</v>
      </c>
      <c r="C23" s="95">
        <v>18.4</v>
      </c>
      <c r="D23" s="96">
        <f>#N/A</f>
        <v>61984.210526315794</v>
      </c>
      <c r="E23" s="90">
        <f t="shared" si="2"/>
        <v>58030.4347826087</v>
      </c>
      <c r="F23" s="91">
        <f t="shared" si="3"/>
        <v>119.50254279779386</v>
      </c>
      <c r="G23" s="95">
        <v>1177.7</v>
      </c>
      <c r="H23" s="95">
        <v>0</v>
      </c>
      <c r="I23" s="94">
        <v>5338.8</v>
      </c>
      <c r="J23" s="99"/>
      <c r="L23" s="37"/>
      <c r="M23" s="37"/>
    </row>
    <row r="24" spans="1:13" ht="31.5">
      <c r="A24" s="43" t="s">
        <v>79</v>
      </c>
      <c r="B24" s="94">
        <v>30</v>
      </c>
      <c r="C24" s="95">
        <v>32.9</v>
      </c>
      <c r="D24" s="96">
        <f>#N/A</f>
        <v>47773.333333333336</v>
      </c>
      <c r="E24" s="90">
        <f t="shared" si="2"/>
        <v>44883.28267477204</v>
      </c>
      <c r="F24" s="91">
        <f t="shared" si="3"/>
        <v>92.42850633190288</v>
      </c>
      <c r="G24" s="95">
        <v>1433.2</v>
      </c>
      <c r="H24" s="95">
        <v>0</v>
      </c>
      <c r="I24" s="94">
        <v>7383.3</v>
      </c>
      <c r="J24" s="99"/>
      <c r="L24" s="37"/>
      <c r="M24" s="37"/>
    </row>
    <row r="25" spans="1:13" ht="16.5">
      <c r="A25" s="43" t="s">
        <v>80</v>
      </c>
      <c r="B25" s="94">
        <v>10</v>
      </c>
      <c r="C25" s="95">
        <v>10</v>
      </c>
      <c r="D25" s="96">
        <f>#N/A</f>
        <v>50150</v>
      </c>
      <c r="E25" s="90">
        <f t="shared" si="2"/>
        <v>53064</v>
      </c>
      <c r="F25" s="91">
        <f t="shared" si="3"/>
        <v>109.27512355848434</v>
      </c>
      <c r="G25" s="95">
        <v>501.5</v>
      </c>
      <c r="H25" s="95">
        <v>0</v>
      </c>
      <c r="I25" s="94">
        <v>2653.2</v>
      </c>
      <c r="J25" s="99"/>
      <c r="L25" s="37"/>
      <c r="M25" s="37"/>
    </row>
    <row r="26" spans="1:13" ht="16.5">
      <c r="A26" s="43" t="s">
        <v>81</v>
      </c>
      <c r="B26" s="94">
        <v>17</v>
      </c>
      <c r="C26" s="95">
        <v>17.2</v>
      </c>
      <c r="D26" s="96">
        <f>#N/A</f>
        <v>51829.41176470588</v>
      </c>
      <c r="E26" s="90">
        <f t="shared" si="2"/>
        <v>47772.09302325582</v>
      </c>
      <c r="F26" s="91">
        <f t="shared" si="3"/>
        <v>98.37745680242136</v>
      </c>
      <c r="G26" s="95">
        <v>824.3</v>
      </c>
      <c r="H26" s="95">
        <v>0</v>
      </c>
      <c r="I26" s="94">
        <v>4108.400000000001</v>
      </c>
      <c r="J26" s="99"/>
      <c r="L26" s="37"/>
      <c r="M26" s="37"/>
    </row>
    <row r="27" spans="1:13" ht="16.5">
      <c r="A27" s="43" t="s">
        <v>82</v>
      </c>
      <c r="B27" s="94">
        <v>18.22</v>
      </c>
      <c r="C27" s="95">
        <v>18.1</v>
      </c>
      <c r="D27" s="96">
        <f>#N/A</f>
        <v>47514.666666666664</v>
      </c>
      <c r="E27" s="90">
        <f t="shared" si="2"/>
        <v>54749.28176795579</v>
      </c>
      <c r="F27" s="91">
        <f t="shared" si="3"/>
        <v>112.74563790765195</v>
      </c>
      <c r="G27" s="95">
        <v>1254.31</v>
      </c>
      <c r="H27" s="95">
        <v>0</v>
      </c>
      <c r="I27" s="94">
        <v>4954.8099999999995</v>
      </c>
      <c r="J27" s="99"/>
      <c r="L27" s="37"/>
      <c r="M27" s="37"/>
    </row>
    <row r="28" spans="1:13" ht="16.5">
      <c r="A28" s="43" t="s">
        <v>83</v>
      </c>
      <c r="B28" s="94">
        <v>14</v>
      </c>
      <c r="C28" s="95">
        <v>13.3</v>
      </c>
      <c r="D28" s="96">
        <f>#N/A</f>
        <v>50984.61538461538</v>
      </c>
      <c r="E28" s="90">
        <f t="shared" si="2"/>
        <v>47977.44360902256</v>
      </c>
      <c r="F28" s="91">
        <f t="shared" si="3"/>
        <v>98.80033692138088</v>
      </c>
      <c r="G28" s="95">
        <v>676.8</v>
      </c>
      <c r="H28" s="95">
        <v>0</v>
      </c>
      <c r="I28" s="94">
        <v>3190.5</v>
      </c>
      <c r="J28" s="99"/>
      <c r="L28" s="37"/>
      <c r="M28" s="37"/>
    </row>
    <row r="29" spans="1:13" ht="16.5">
      <c r="A29" s="43" t="s">
        <v>84</v>
      </c>
      <c r="B29" s="94">
        <v>31</v>
      </c>
      <c r="C29" s="95">
        <v>31.4</v>
      </c>
      <c r="D29" s="96">
        <f>#N/A</f>
        <v>48719.354838709674</v>
      </c>
      <c r="E29" s="90">
        <f t="shared" si="2"/>
        <v>48191.71974522293</v>
      </c>
      <c r="F29" s="91">
        <f t="shared" si="3"/>
        <v>99.24159749839977</v>
      </c>
      <c r="G29" s="95">
        <v>1515.1</v>
      </c>
      <c r="H29" s="95">
        <v>0</v>
      </c>
      <c r="I29" s="94">
        <v>7566.1</v>
      </c>
      <c r="J29" s="99">
        <v>67.8</v>
      </c>
      <c r="L29" s="37"/>
      <c r="M29" s="37"/>
    </row>
    <row r="30" spans="1:13" ht="16.5">
      <c r="A30" s="43" t="s">
        <v>85</v>
      </c>
      <c r="B30" s="94">
        <v>11</v>
      </c>
      <c r="C30" s="95">
        <v>11.8</v>
      </c>
      <c r="D30" s="96">
        <f>_xlfn.IFERROR(G30/B30*1000,0)</f>
        <v>49127.27272727273</v>
      </c>
      <c r="E30" s="90">
        <f>_xlfn.IFERROR(I30/C30/$K$1*1000,0)</f>
        <v>49122.03389830508</v>
      </c>
      <c r="F30" s="91">
        <f>_xlfn.IFERROR(E30/$I$2*100,0)</f>
        <v>101.15740094379136</v>
      </c>
      <c r="G30" s="95">
        <v>540.4</v>
      </c>
      <c r="H30" s="95">
        <v>0</v>
      </c>
      <c r="I30" s="94">
        <v>2898.2000000000003</v>
      </c>
      <c r="J30" s="99"/>
      <c r="L30" s="37"/>
      <c r="M30" s="37"/>
    </row>
    <row r="31" spans="1:14" ht="16.5">
      <c r="A31" s="43" t="s">
        <v>86</v>
      </c>
      <c r="B31" s="94">
        <v>19</v>
      </c>
      <c r="C31" s="95">
        <v>19.4</v>
      </c>
      <c r="D31" s="96">
        <f>#N/A</f>
        <v>42363.15789473685</v>
      </c>
      <c r="E31" s="90">
        <f t="shared" si="2"/>
        <v>51078.35051546393</v>
      </c>
      <c r="F31" s="91">
        <f t="shared" si="3"/>
        <v>105.18605954584828</v>
      </c>
      <c r="G31" s="95">
        <v>927.3</v>
      </c>
      <c r="H31" s="95">
        <v>0</v>
      </c>
      <c r="I31" s="94">
        <v>4954.6</v>
      </c>
      <c r="J31" s="99"/>
      <c r="L31" s="106"/>
      <c r="M31" s="106"/>
      <c r="N31" s="106"/>
    </row>
    <row r="32" spans="1:17" ht="16.5">
      <c r="A32" s="78" t="s">
        <v>46</v>
      </c>
      <c r="B32" s="84">
        <f>SUM(B22:B31)</f>
        <v>183.22</v>
      </c>
      <c r="C32" s="84">
        <f>SUM(C22:C31)</f>
        <v>185.9</v>
      </c>
      <c r="D32" s="84">
        <f>_xlfn.IFERROR(G32/B32*1000,0)</f>
        <v>52050.04912127497</v>
      </c>
      <c r="E32" s="84">
        <f>_xlfn.IFERROR(I32/C32/$K$1*1000,0)</f>
        <v>49806.896180742326</v>
      </c>
      <c r="F32" s="85">
        <f>_xlfn.IFERROR(E32/$I$2*100,0)</f>
        <v>102.56774337055667</v>
      </c>
      <c r="G32" s="84">
        <f>SUM(G22:G31)</f>
        <v>9536.609999999999</v>
      </c>
      <c r="H32" s="84">
        <f>SUM(H22:H31)</f>
        <v>0</v>
      </c>
      <c r="I32" s="84">
        <f>SUM(I22:I31)</f>
        <v>46295.509999999995</v>
      </c>
      <c r="J32" s="84">
        <f>SUM(J22:J31)</f>
        <v>67.8</v>
      </c>
      <c r="L32" s="37"/>
      <c r="M32" s="37"/>
      <c r="N32" s="37"/>
      <c r="O32" s="37"/>
      <c r="P32" s="37"/>
      <c r="Q32" s="37"/>
    </row>
    <row r="33" spans="1:14" ht="16.5">
      <c r="A33" s="82" t="s">
        <v>48</v>
      </c>
      <c r="B33" s="84">
        <f>B21+B32</f>
        <v>218.02</v>
      </c>
      <c r="C33" s="84">
        <f>C21+C32</f>
        <v>219.5</v>
      </c>
      <c r="D33" s="84">
        <f>_xlfn.IFERROR(G33/B33*1000,0)</f>
        <v>51493.028162553885</v>
      </c>
      <c r="E33" s="84">
        <f>_xlfn.IFERROR(I33/C33/$K$1*1000,0)</f>
        <v>49616.04555808655</v>
      </c>
      <c r="F33" s="85">
        <f>_xlfn.IFERROR(E33/$I$2*100,0)</f>
        <v>102.17472314268237</v>
      </c>
      <c r="G33" s="84">
        <f>G21+G32</f>
        <v>11226.509999999998</v>
      </c>
      <c r="H33" s="84">
        <f>H21+H32</f>
        <v>0.7999999999999998</v>
      </c>
      <c r="I33" s="84">
        <f>I21+I32</f>
        <v>54453.60999999999</v>
      </c>
      <c r="J33" s="84">
        <f>J21+J32</f>
        <v>72.6</v>
      </c>
      <c r="L33" s="53"/>
      <c r="M33" s="37"/>
      <c r="N33" s="53"/>
    </row>
    <row r="34" spans="12:13" ht="16.5">
      <c r="L34" s="37"/>
      <c r="M34" s="37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67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55</v>
      </c>
      <c r="B1">
        <v>1</v>
      </c>
    </row>
    <row r="2" spans="1:2" ht="15">
      <c r="A2" t="s">
        <v>56</v>
      </c>
      <c r="B2">
        <v>2</v>
      </c>
    </row>
    <row r="3" spans="1:2" ht="15">
      <c r="A3" t="s">
        <v>57</v>
      </c>
      <c r="B3">
        <v>3</v>
      </c>
    </row>
    <row r="4" spans="1:2" ht="15">
      <c r="A4" t="s">
        <v>58</v>
      </c>
      <c r="B4">
        <v>4</v>
      </c>
    </row>
    <row r="5" spans="1:2" ht="15">
      <c r="A5" t="s">
        <v>59</v>
      </c>
      <c r="B5">
        <v>5</v>
      </c>
    </row>
    <row r="6" spans="1:2" ht="15">
      <c r="A6" t="s">
        <v>60</v>
      </c>
      <c r="B6">
        <v>6</v>
      </c>
    </row>
    <row r="7" spans="1:2" ht="15">
      <c r="A7" t="s">
        <v>61</v>
      </c>
      <c r="B7">
        <v>7</v>
      </c>
    </row>
    <row r="8" spans="1:2" ht="15">
      <c r="A8" t="s">
        <v>62</v>
      </c>
      <c r="B8">
        <v>8</v>
      </c>
    </row>
    <row r="9" spans="1:2" ht="15">
      <c r="A9" t="s">
        <v>63</v>
      </c>
      <c r="B9">
        <v>9</v>
      </c>
    </row>
    <row r="10" spans="1:2" ht="15">
      <c r="A10" t="s">
        <v>64</v>
      </c>
      <c r="B10">
        <v>10</v>
      </c>
    </row>
    <row r="11" spans="1:2" ht="15">
      <c r="A11" t="s">
        <v>65</v>
      </c>
      <c r="B11">
        <v>11</v>
      </c>
    </row>
    <row r="12" spans="1:2" ht="15">
      <c r="A12" t="s">
        <v>66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2023-06-07T11:12:49Z</dcterms:modified>
  <cp:category/>
  <cp:version/>
  <cp:contentType/>
  <cp:contentStatus/>
</cp:coreProperties>
</file>