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'Пед.раб'!$A$1:$J$21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<sst xmlns="http://schemas.openxmlformats.org/spreadsheetml/2006/main" count="297" uniqueCount="85">
  <si>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</si>
  <si>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</si>
  <si>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</si>
  <si>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</si>
  <si>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</si>
  <si>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</si>
  <si>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</si>
  <si>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</si>
  <si>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</si>
  <si>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</si>
  <si>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</si>
  <si>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</si>
  <si>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</si>
  <si>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</si>
  <si>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</si>
  <si>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</si>
  <si>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</si>
  <si>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</si>
  <si>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</si>
  <si>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</si>
  <si>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</si>
  <si>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</si>
  <si>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</si>
  <si>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</si>
  <si>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</si>
  <si>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</si>
  <si>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</si>
  <si>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</si>
  <si>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</si>
  <si>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</si>
  <si>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</si>
  <si>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</si>
  <si>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</si>
  <si>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</si>
  <si>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</si>
  <si>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</si>
  <si>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</si>
  <si>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</si>
  <si>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</si>
  <si>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</si>
  <si>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</si>
  <si>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</si>
  <si>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</si>
  <si>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</si>
  <si>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</si>
  <si>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</si>
  <si>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</si>
  <si>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</si>
  <si>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</si>
  <si>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</si>
  <si>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</si>
  <si>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</si>
  <si>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СОЦ, РАБОТНИКИ ЗДРАВА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</si>
  <si>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</si>
  <si>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</si>
  <si>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</si>
  <si>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</si>
  <si>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</si>
  <si>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</si>
  <si>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</si>
  <si>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</si>
  <si>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</si>
  <si>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</si>
  <si>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</si>
  <si>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</si>
  <si>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</si>
  <si>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</si>
  <si>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</si>
  <si>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</si>
  <si>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"Волосовский КЦСОН "Берегиня"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</si>
  <si>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</si>
  <si>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</si>
  <si>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</si>
  <si>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«Сланцевский СРЦН «Мечта»</t>
  </si>
  <si>
    <t>ЛОГАУ "Сосновоборский МРЦ"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</si>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</sst>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1" applyNumberFormat="0" applyAlignment="0" applyProtection="0"/>
    <xf numFmtId="0" fontId="6" fillId="13" borderId="2" applyNumberFormat="0" applyAlignment="0" applyProtection="0"/>
    <xf numFmtId="0" fontId="32" fillId="45" borderId="3" applyNumberFormat="0" applyAlignment="0" applyProtection="0"/>
    <xf numFmtId="0" fontId="7" fillId="46" borderId="4" applyNumberFormat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38" fillId="47" borderId="13" applyNumberFormat="0" applyAlignment="0" applyProtection="0"/>
    <xf numFmtId="0" fontId="13" fillId="48" borderId="14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41" fillId="51" borderId="0" applyNumberFormat="0" applyBorder="0" applyAlignment="0" applyProtection="0"/>
    <xf numFmtId="0" fontId="1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7" applyNumberFormat="1" applyFont="1" applyFill="1" applyBorder="1" applyAlignment="1">
      <alignment horizontal="center" vertical="center"/>
    </xf>
    <xf numFmtId="172" fontId="22" fillId="0" borderId="19" xfId="117" applyNumberFormat="1" applyFont="1" applyFill="1" applyBorder="1" applyAlignment="1">
      <alignment horizontal="center" vertical="center"/>
    </xf>
    <xf numFmtId="4" fontId="22" fillId="0" borderId="19" xfId="110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7" applyNumberFormat="1" applyFont="1" applyFill="1" applyBorder="1" applyAlignment="1">
      <alignment horizontal="center" vertical="center"/>
    </xf>
    <xf numFmtId="4" fontId="22" fillId="0" borderId="21" xfId="110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7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7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4" fontId="27" fillId="56" borderId="24" xfId="110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7" applyNumberFormat="1" applyFont="1" applyFill="1" applyBorder="1" applyAlignment="1">
      <alignment horizontal="center" vertical="center" wrapText="1"/>
    </xf>
    <xf numFmtId="4" fontId="21" fillId="0" borderId="19" xfId="11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7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3" fillId="0" borderId="19" xfId="117" applyNumberFormat="1" applyFont="1" applyFill="1" applyBorder="1" applyAlignment="1">
      <alignment horizontal="center" vertical="center" wrapText="1"/>
    </xf>
    <xf numFmtId="4" fontId="21" fillId="0" borderId="19" xfId="110" applyNumberFormat="1" applyFont="1" applyFill="1" applyBorder="1" applyAlignment="1">
      <alignment horizontal="center" vertical="center"/>
    </xf>
    <xf numFmtId="4" fontId="21" fillId="0" borderId="21" xfId="117" applyNumberFormat="1" applyFont="1" applyFill="1" applyBorder="1" applyAlignment="1">
      <alignment horizontal="center" vertical="center"/>
    </xf>
    <xf numFmtId="4" fontId="23" fillId="0" borderId="19" xfId="110" applyNumberFormat="1" applyFont="1" applyFill="1" applyBorder="1" applyAlignment="1">
      <alignment horizontal="center" vertical="center" wrapText="1"/>
    </xf>
    <xf numFmtId="4" fontId="27" fillId="0" borderId="0" xfId="117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4" fontId="27" fillId="55" borderId="0" xfId="117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Alignment="1">
      <alignment wrapText="1"/>
    </xf>
    <xf numFmtId="4" fontId="22" fillId="55" borderId="0" xfId="0" applyNumberFormat="1" applyFont="1" applyFill="1" applyAlignment="1">
      <alignment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7" applyNumberFormat="1" applyFont="1" applyFill="1" applyBorder="1" applyAlignment="1">
      <alignment horizontal="center" vertical="center" wrapText="1"/>
    </xf>
    <xf numFmtId="4" fontId="27" fillId="56" borderId="24" xfId="117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175" fontId="23" fillId="0" borderId="19" xfId="110" applyNumberFormat="1" applyFont="1" applyFill="1" applyBorder="1" applyAlignment="1">
      <alignment horizontal="center" vertical="center" wrapText="1"/>
    </xf>
    <xf numFmtId="0" fontId="27" fillId="55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3 3" xfId="97"/>
    <cellStyle name="Обычный 4" xfId="98"/>
    <cellStyle name="Обычный 4 2" xfId="99"/>
    <cellStyle name="Обычный 5" xfId="100"/>
    <cellStyle name="Обычный 6" xfId="101"/>
    <cellStyle name="Обычный 7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Процентный 2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3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="110" zoomScaleNormal="110" zoomScalePageLayoutView="0" workbookViewId="0" topLeftCell="A37">
      <selection activeCell="L44" sqref="L44"/>
    </sheetView>
  </sheetViews>
  <sheetFormatPr defaultColWidth="9.140625" defaultRowHeight="15"/>
  <cols>
    <col min="1" max="1" width="32.421875" style="34" customWidth="1"/>
    <col min="2" max="2" width="16.421875" style="36" customWidth="1"/>
    <col min="3" max="3" width="16.8515625" style="51" customWidth="1"/>
    <col min="4" max="4" width="15.57421875" style="36" customWidth="1"/>
    <col min="5" max="5" width="13.00390625" style="36" customWidth="1"/>
    <col min="6" max="6" width="16.421875" style="49" customWidth="1"/>
    <col min="7" max="7" width="12.8515625" style="36" customWidth="1"/>
    <col min="8" max="8" width="12.140625" style="36" customWidth="1"/>
    <col min="9" max="9" width="15.8515625" style="36" customWidth="1"/>
    <col min="10" max="10" width="12.421875" style="36" customWidth="1"/>
    <col min="11" max="16384" width="9.140625" style="38" customWidth="1"/>
  </cols>
  <sheetData>
    <row r="1" spans="1:11" ht="22.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37" t="s">
        <v>57</v>
      </c>
      <c r="K1" s="37">
        <f>VLOOKUP(month,месяцы!$A$1:$B$12,2,FALSE)</f>
        <v>3</v>
      </c>
    </row>
    <row r="2" spans="1:10" ht="19.5" customHeight="1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</row>
    <row r="3" spans="1:10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</row>
    <row r="4" spans="1:11" ht="16.5">
      <c r="A4" s="65" t="s">
        <v>2</v>
      </c>
      <c r="B4" s="75">
        <v>3.5</v>
      </c>
      <c r="C4" s="76">
        <v>3.5</v>
      </c>
      <c r="D4" s="77">
        <f>_xlfn.IFERROR(G4/B4*1000,0)</f>
        <v>102171.42857142855</v>
      </c>
      <c r="E4" s="77">
        <f>_xlfn.IFERROR(I4/C4/$K$1*1000,0)</f>
        <v>97266.66666666667</v>
      </c>
      <c r="F4" s="84">
        <f>_xlfn.IFERROR(E4/$I$2*100,0)</f>
        <v>200.30203185063152</v>
      </c>
      <c r="G4" s="76">
        <v>357.5999999999999</v>
      </c>
      <c r="H4" s="76">
        <v>0</v>
      </c>
      <c r="I4" s="78">
        <v>1021.3</v>
      </c>
      <c r="J4" s="78"/>
      <c r="K4" s="44"/>
    </row>
    <row r="5" spans="1:11" ht="16.5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4">
        <f aca="true" t="shared" si="2" ref="F5:F20">_xlfn.IFERROR(E5/$I$2*100,0)</f>
        <v>0</v>
      </c>
      <c r="G5" s="76">
        <v>0</v>
      </c>
      <c r="H5" s="76">
        <v>0</v>
      </c>
      <c r="I5" s="78"/>
      <c r="J5" s="78"/>
      <c r="K5" s="44"/>
    </row>
    <row r="6" spans="1:11" ht="16.5">
      <c r="A6" s="65" t="s">
        <v>4</v>
      </c>
      <c r="B6" s="75">
        <v>3</v>
      </c>
      <c r="C6" s="76">
        <v>1</v>
      </c>
      <c r="D6" s="77">
        <f t="shared" si="0"/>
        <v>97133.33333333333</v>
      </c>
      <c r="E6" s="77">
        <f t="shared" si="1"/>
        <v>97133.33333333333</v>
      </c>
      <c r="F6" s="84">
        <f t="shared" si="2"/>
        <v>200.0274574409665</v>
      </c>
      <c r="G6" s="76">
        <v>291.4</v>
      </c>
      <c r="H6" s="76">
        <v>0</v>
      </c>
      <c r="I6" s="78">
        <v>291.4</v>
      </c>
      <c r="J6" s="78"/>
      <c r="K6" s="44"/>
    </row>
    <row r="7" spans="1:11" ht="16.5">
      <c r="A7" s="65" t="s">
        <v>6</v>
      </c>
      <c r="B7" s="75">
        <v>2</v>
      </c>
      <c r="C7" s="76">
        <v>2</v>
      </c>
      <c r="D7" s="77">
        <f t="shared" si="0"/>
        <v>100250.00000000003</v>
      </c>
      <c r="E7" s="77">
        <f t="shared" si="1"/>
        <v>98200</v>
      </c>
      <c r="F7" s="84">
        <f t="shared" si="2"/>
        <v>202.22405271828669</v>
      </c>
      <c r="G7" s="76">
        <v>200.50000000000006</v>
      </c>
      <c r="H7" s="76">
        <v>0</v>
      </c>
      <c r="I7" s="78">
        <v>589.2</v>
      </c>
      <c r="J7" s="78"/>
      <c r="K7" s="44"/>
    </row>
    <row r="8" spans="1:11" ht="16.5">
      <c r="A8" s="65" t="s">
        <v>7</v>
      </c>
      <c r="B8" s="78">
        <v>1</v>
      </c>
      <c r="C8" s="76">
        <v>1</v>
      </c>
      <c r="D8" s="77">
        <f t="shared" si="0"/>
        <v>97199.99999999999</v>
      </c>
      <c r="E8" s="77">
        <f t="shared" si="1"/>
        <v>97133.33333333333</v>
      </c>
      <c r="F8" s="84">
        <f t="shared" si="2"/>
        <v>200.0274574409665</v>
      </c>
      <c r="G8" s="76">
        <v>97.19999999999999</v>
      </c>
      <c r="H8" s="76">
        <v>1.7000000000000002</v>
      </c>
      <c r="I8" s="78">
        <v>291.4</v>
      </c>
      <c r="J8" s="78">
        <v>6.9</v>
      </c>
      <c r="K8" s="44"/>
    </row>
    <row r="9" spans="1:11" s="45" customFormat="1" ht="16.5">
      <c r="A9" s="65" t="s">
        <v>8</v>
      </c>
      <c r="B9" s="78">
        <v>6.100000000000003</v>
      </c>
      <c r="C9" s="76">
        <v>5.9</v>
      </c>
      <c r="D9" s="77">
        <f t="shared" si="0"/>
        <v>98196.72131147535</v>
      </c>
      <c r="E9" s="77">
        <f t="shared" si="1"/>
        <v>97118.6440677966</v>
      </c>
      <c r="F9" s="84">
        <f t="shared" si="2"/>
        <v>199.9972077178678</v>
      </c>
      <c r="G9" s="76">
        <v>599</v>
      </c>
      <c r="H9" s="76">
        <v>0</v>
      </c>
      <c r="I9" s="78">
        <v>1719</v>
      </c>
      <c r="J9" s="78"/>
      <c r="K9" s="44"/>
    </row>
    <row r="10" spans="1:11" ht="16.5">
      <c r="A10" s="65" t="s">
        <v>9</v>
      </c>
      <c r="B10" s="78">
        <v>1</v>
      </c>
      <c r="C10" s="76">
        <v>1</v>
      </c>
      <c r="D10" s="77">
        <f t="shared" si="0"/>
        <v>103300.00000000001</v>
      </c>
      <c r="E10" s="77">
        <f t="shared" si="1"/>
        <v>98266.66666666667</v>
      </c>
      <c r="F10" s="84">
        <f t="shared" si="2"/>
        <v>202.36133992311917</v>
      </c>
      <c r="G10" s="76">
        <v>103.30000000000001</v>
      </c>
      <c r="H10" s="76">
        <v>5</v>
      </c>
      <c r="I10" s="78">
        <v>294.8</v>
      </c>
      <c r="J10" s="78">
        <v>9</v>
      </c>
      <c r="K10" s="44"/>
    </row>
    <row r="11" spans="1:11" ht="16.5">
      <c r="A11" s="65" t="s">
        <v>10</v>
      </c>
      <c r="B11" s="78">
        <v>0.7960000000000003</v>
      </c>
      <c r="C11" s="76">
        <v>0.932</v>
      </c>
      <c r="D11" s="77">
        <f t="shared" si="0"/>
        <v>97613.06532663312</v>
      </c>
      <c r="E11" s="77">
        <f t="shared" si="1"/>
        <v>97281.83118741059</v>
      </c>
      <c r="F11" s="84">
        <f t="shared" si="2"/>
        <v>200.3332602706149</v>
      </c>
      <c r="G11" s="76">
        <v>77.69999999999999</v>
      </c>
      <c r="H11" s="76">
        <v>0</v>
      </c>
      <c r="I11" s="78">
        <v>272</v>
      </c>
      <c r="J11" s="78"/>
      <c r="K11" s="44"/>
    </row>
    <row r="12" spans="1:11" s="45" customFormat="1" ht="16.5">
      <c r="A12" s="66" t="s">
        <v>11</v>
      </c>
      <c r="B12" s="79">
        <v>1.5</v>
      </c>
      <c r="C12" s="76">
        <v>1.5</v>
      </c>
      <c r="D12" s="77">
        <f t="shared" si="0"/>
        <v>96866.66666666667</v>
      </c>
      <c r="E12" s="77">
        <f t="shared" si="1"/>
        <v>97111.1111111111</v>
      </c>
      <c r="F12" s="84">
        <f t="shared" si="2"/>
        <v>199.98169503935563</v>
      </c>
      <c r="G12" s="76">
        <v>145.3</v>
      </c>
      <c r="H12" s="76">
        <v>0</v>
      </c>
      <c r="I12" s="78">
        <v>437</v>
      </c>
      <c r="J12" s="78"/>
      <c r="K12" s="44"/>
    </row>
    <row r="13" spans="1:11" s="46" customFormat="1" ht="16.5">
      <c r="A13" s="65" t="s">
        <v>12</v>
      </c>
      <c r="B13" s="78">
        <v>4.5</v>
      </c>
      <c r="C13" s="76">
        <v>4.5</v>
      </c>
      <c r="D13" s="77">
        <f t="shared" si="0"/>
        <v>102866.66666666669</v>
      </c>
      <c r="E13" s="77">
        <f t="shared" si="1"/>
        <v>97325.92592592594</v>
      </c>
      <c r="F13" s="84">
        <f t="shared" si="2"/>
        <v>200.42406492159378</v>
      </c>
      <c r="G13" s="76">
        <v>462.9000000000001</v>
      </c>
      <c r="H13" s="76">
        <v>33.4</v>
      </c>
      <c r="I13" s="78">
        <v>1313.9</v>
      </c>
      <c r="J13" s="78">
        <v>33.4</v>
      </c>
      <c r="K13" s="44"/>
    </row>
    <row r="14" spans="1:11" s="45" customFormat="1" ht="30">
      <c r="A14" s="66" t="s">
        <v>13</v>
      </c>
      <c r="B14" s="79">
        <v>3.995000000000001</v>
      </c>
      <c r="C14" s="76">
        <v>3.665</v>
      </c>
      <c r="D14" s="77">
        <f>_xlfn.IFERROR(G14/B14*1000,0)</f>
        <v>96896.12015018768</v>
      </c>
      <c r="E14" s="77">
        <f t="shared" si="1"/>
        <v>97007.73078672124</v>
      </c>
      <c r="F14" s="84">
        <f t="shared" si="2"/>
        <v>199.76880310280322</v>
      </c>
      <c r="G14" s="76">
        <v>387.0999999999999</v>
      </c>
      <c r="H14" s="76">
        <v>0</v>
      </c>
      <c r="I14" s="78">
        <v>1066.6</v>
      </c>
      <c r="J14" s="78"/>
      <c r="K14" s="44"/>
    </row>
    <row r="15" spans="1:11" s="45" customFormat="1" ht="16.5">
      <c r="A15" s="65" t="s">
        <v>14</v>
      </c>
      <c r="B15" s="78">
        <v>2</v>
      </c>
      <c r="C15" s="76">
        <v>2</v>
      </c>
      <c r="D15" s="77">
        <f t="shared" si="0"/>
        <v>101999.99999999997</v>
      </c>
      <c r="E15" s="77">
        <f t="shared" si="1"/>
        <v>97133.33333333333</v>
      </c>
      <c r="F15" s="84">
        <f t="shared" si="2"/>
        <v>200.0274574409665</v>
      </c>
      <c r="G15" s="76">
        <v>203.99999999999994</v>
      </c>
      <c r="H15" s="76">
        <v>0</v>
      </c>
      <c r="I15" s="78">
        <v>582.8</v>
      </c>
      <c r="J15" s="78"/>
      <c r="K15" s="44"/>
    </row>
    <row r="16" spans="1:11" s="45" customFormat="1" ht="16.5">
      <c r="A16" s="67" t="s">
        <v>67</v>
      </c>
      <c r="B16" s="78">
        <v>4.300000000000001</v>
      </c>
      <c r="C16" s="76">
        <v>4.5</v>
      </c>
      <c r="D16" s="77">
        <f t="shared" si="0"/>
        <v>96372.09302325582</v>
      </c>
      <c r="E16" s="77">
        <f t="shared" si="1"/>
        <v>97125.92592592593</v>
      </c>
      <c r="F16" s="84">
        <f t="shared" si="2"/>
        <v>200.01220330709623</v>
      </c>
      <c r="G16" s="76">
        <v>414.4000000000001</v>
      </c>
      <c r="H16" s="76">
        <v>0</v>
      </c>
      <c r="I16" s="78">
        <v>1311.2</v>
      </c>
      <c r="J16" s="78"/>
      <c r="K16" s="44"/>
    </row>
    <row r="17" spans="1:11" s="45" customFormat="1" ht="16.5">
      <c r="A17" s="65" t="s">
        <v>68</v>
      </c>
      <c r="B17" s="78">
        <v>0</v>
      </c>
      <c r="C17" s="76"/>
      <c r="D17" s="77">
        <f t="shared" si="0"/>
        <v>0</v>
      </c>
      <c r="E17" s="77">
        <f t="shared" si="1"/>
        <v>0</v>
      </c>
      <c r="F17" s="84">
        <f t="shared" si="2"/>
        <v>0</v>
      </c>
      <c r="G17" s="76">
        <v>0</v>
      </c>
      <c r="H17" s="76">
        <v>0</v>
      </c>
      <c r="I17" s="78"/>
      <c r="J17" s="78"/>
      <c r="K17" s="44"/>
    </row>
    <row r="18" spans="1:11" ht="16.5">
      <c r="A18" s="65" t="s">
        <v>16</v>
      </c>
      <c r="B18" s="78">
        <v>0.75</v>
      </c>
      <c r="C18" s="76">
        <v>0.75</v>
      </c>
      <c r="D18" s="77">
        <f t="shared" si="0"/>
        <v>97200</v>
      </c>
      <c r="E18" s="77">
        <f t="shared" si="1"/>
        <v>97155.55555555555</v>
      </c>
      <c r="F18" s="84">
        <f t="shared" si="2"/>
        <v>200.07321984257734</v>
      </c>
      <c r="G18" s="76">
        <v>72.9</v>
      </c>
      <c r="H18" s="76">
        <v>0</v>
      </c>
      <c r="I18" s="78">
        <v>218.6</v>
      </c>
      <c r="J18" s="78"/>
      <c r="K18" s="44"/>
    </row>
    <row r="19" spans="1:11" ht="16.5">
      <c r="A19" s="65" t="s">
        <v>17</v>
      </c>
      <c r="B19" s="78">
        <v>0</v>
      </c>
      <c r="C19" s="76"/>
      <c r="D19" s="77">
        <f t="shared" si="0"/>
        <v>0</v>
      </c>
      <c r="E19" s="77">
        <f t="shared" si="1"/>
        <v>0</v>
      </c>
      <c r="F19" s="84">
        <f t="shared" si="2"/>
        <v>0</v>
      </c>
      <c r="G19" s="76">
        <v>0</v>
      </c>
      <c r="H19" s="76">
        <v>0</v>
      </c>
      <c r="I19" s="78"/>
      <c r="J19" s="78"/>
      <c r="K19" s="44"/>
    </row>
    <row r="20" spans="1:11" ht="16.5">
      <c r="A20" s="68" t="s">
        <v>18</v>
      </c>
      <c r="B20" s="80">
        <v>0</v>
      </c>
      <c r="C20" s="81"/>
      <c r="D20" s="85">
        <f t="shared" si="0"/>
        <v>0</v>
      </c>
      <c r="E20" s="77">
        <f t="shared" si="1"/>
        <v>0</v>
      </c>
      <c r="F20" s="84">
        <f t="shared" si="2"/>
        <v>0</v>
      </c>
      <c r="G20" s="81">
        <v>0</v>
      </c>
      <c r="H20" s="81">
        <v>0</v>
      </c>
      <c r="I20" s="80"/>
      <c r="J20" s="80"/>
      <c r="K20" s="44"/>
    </row>
    <row r="21" spans="1:11" s="54" customFormat="1" ht="16.5">
      <c r="A21" s="69" t="s">
        <v>46</v>
      </c>
      <c r="B21" s="83">
        <f>SUM(B4:B20)</f>
        <v>34.441</v>
      </c>
      <c r="C21" s="83">
        <f>SUM(C4:C20)</f>
        <v>32.247</v>
      </c>
      <c r="D21" s="83">
        <f>_xlfn.IFERROR(G21/B21*1000,0)</f>
        <v>99105.71702331524</v>
      </c>
      <c r="E21" s="83">
        <f>_xlfn.IFERROR(I21/C21/$K$1*1000,0)</f>
        <v>97261.7607839489</v>
      </c>
      <c r="F21" s="86">
        <f>_xlfn.IFERROR(E21/$I$2*100,0)</f>
        <v>200.29192912674816</v>
      </c>
      <c r="G21" s="83">
        <f>SUM(G4:G20)</f>
        <v>3413.3</v>
      </c>
      <c r="H21" s="83">
        <f>SUM(H4:H20)</f>
        <v>40.1</v>
      </c>
      <c r="I21" s="83">
        <f>SUM(I4:I20)</f>
        <v>9409.2</v>
      </c>
      <c r="J21" s="83">
        <f>SUM(J4:J20)</f>
        <v>49.3</v>
      </c>
      <c r="K21" s="53"/>
    </row>
    <row r="22" spans="1:11" ht="30">
      <c r="A22" s="70" t="s">
        <v>19</v>
      </c>
      <c r="B22" s="78">
        <v>0</v>
      </c>
      <c r="C22" s="76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4">
        <f aca="true" t="shared" si="5" ref="F22:F42">_xlfn.IFERROR(E22/$I$2*100,0)</f>
        <v>0</v>
      </c>
      <c r="G22" s="76">
        <v>0</v>
      </c>
      <c r="H22" s="76">
        <v>0</v>
      </c>
      <c r="I22" s="76"/>
      <c r="J22" s="78"/>
      <c r="K22" s="44"/>
    </row>
    <row r="23" spans="1:11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4">
        <f t="shared" si="5"/>
        <v>0</v>
      </c>
      <c r="G23" s="76">
        <v>0</v>
      </c>
      <c r="H23" s="76">
        <v>0</v>
      </c>
      <c r="I23" s="76"/>
      <c r="J23" s="78"/>
      <c r="K23" s="44"/>
    </row>
    <row r="24" spans="1:11" ht="30">
      <c r="A24" s="70" t="s">
        <v>21</v>
      </c>
      <c r="B24" s="78">
        <v>1.29</v>
      </c>
      <c r="C24" s="76">
        <v>1.25</v>
      </c>
      <c r="D24" s="77">
        <f t="shared" si="3"/>
        <v>96666.66666666666</v>
      </c>
      <c r="E24" s="77">
        <f t="shared" si="4"/>
        <v>96719.99999999999</v>
      </c>
      <c r="F24" s="84">
        <f t="shared" si="5"/>
        <v>199.17627677100492</v>
      </c>
      <c r="G24" s="76">
        <v>124.69999999999999</v>
      </c>
      <c r="H24" s="76">
        <v>0</v>
      </c>
      <c r="I24" s="76">
        <v>362.7</v>
      </c>
      <c r="J24" s="78"/>
      <c r="K24" s="44"/>
    </row>
    <row r="25" spans="1:11" ht="16.5">
      <c r="A25" s="70" t="s">
        <v>22</v>
      </c>
      <c r="B25" s="78">
        <v>0</v>
      </c>
      <c r="C25" s="76"/>
      <c r="D25" s="77">
        <f t="shared" si="3"/>
        <v>0</v>
      </c>
      <c r="E25" s="77">
        <f t="shared" si="4"/>
        <v>0</v>
      </c>
      <c r="F25" s="84">
        <f t="shared" si="5"/>
        <v>0</v>
      </c>
      <c r="G25" s="76">
        <v>0</v>
      </c>
      <c r="H25" s="76">
        <v>0</v>
      </c>
      <c r="I25" s="76"/>
      <c r="J25" s="78"/>
      <c r="K25" s="44"/>
    </row>
    <row r="26" spans="1:11" ht="30">
      <c r="A26" s="70" t="s">
        <v>23</v>
      </c>
      <c r="B26" s="78">
        <v>0</v>
      </c>
      <c r="C26" s="76"/>
      <c r="D26" s="77">
        <f t="shared" si="3"/>
        <v>0</v>
      </c>
      <c r="E26" s="77">
        <f t="shared" si="4"/>
        <v>0</v>
      </c>
      <c r="F26" s="84">
        <f t="shared" si="5"/>
        <v>0</v>
      </c>
      <c r="G26" s="76">
        <v>0</v>
      </c>
      <c r="H26" s="76">
        <v>0</v>
      </c>
      <c r="I26" s="76"/>
      <c r="J26" s="78"/>
      <c r="K26" s="44"/>
    </row>
    <row r="27" spans="1:11" ht="16.5">
      <c r="A27" s="70" t="s">
        <v>24</v>
      </c>
      <c r="B27" s="78">
        <v>0</v>
      </c>
      <c r="C27" s="76"/>
      <c r="D27" s="77">
        <f t="shared" si="3"/>
        <v>0</v>
      </c>
      <c r="E27" s="77">
        <f t="shared" si="4"/>
        <v>0</v>
      </c>
      <c r="F27" s="84">
        <f t="shared" si="5"/>
        <v>0</v>
      </c>
      <c r="G27" s="76">
        <v>0</v>
      </c>
      <c r="H27" s="76">
        <v>0</v>
      </c>
      <c r="I27" s="76"/>
      <c r="J27" s="78"/>
      <c r="K27" s="44"/>
    </row>
    <row r="28" spans="1:11" ht="30">
      <c r="A28" s="70" t="s">
        <v>25</v>
      </c>
      <c r="B28" s="82">
        <v>1.4499999999999997</v>
      </c>
      <c r="C28" s="76">
        <v>1.45</v>
      </c>
      <c r="D28" s="77">
        <f t="shared" si="3"/>
        <v>98675.86206896552</v>
      </c>
      <c r="E28" s="77">
        <f t="shared" si="4"/>
        <v>97287.35632183908</v>
      </c>
      <c r="F28" s="84">
        <f t="shared" si="5"/>
        <v>200.34463822454506</v>
      </c>
      <c r="G28" s="76">
        <v>143.07999999999998</v>
      </c>
      <c r="H28" s="76">
        <v>0</v>
      </c>
      <c r="I28" s="76">
        <v>423.2</v>
      </c>
      <c r="J28" s="78"/>
      <c r="K28" s="44"/>
    </row>
    <row r="29" spans="1:11" ht="16.5">
      <c r="A29" s="70" t="s">
        <v>26</v>
      </c>
      <c r="B29" s="82">
        <v>0</v>
      </c>
      <c r="C29" s="76">
        <v>0</v>
      </c>
      <c r="D29" s="77">
        <f t="shared" si="3"/>
        <v>0</v>
      </c>
      <c r="E29" s="77">
        <f t="shared" si="4"/>
        <v>0</v>
      </c>
      <c r="F29" s="84">
        <f t="shared" si="5"/>
        <v>0</v>
      </c>
      <c r="G29" s="76">
        <v>0</v>
      </c>
      <c r="H29" s="76">
        <v>0</v>
      </c>
      <c r="I29" s="76">
        <v>0</v>
      </c>
      <c r="J29" s="78">
        <v>0</v>
      </c>
      <c r="K29" s="44"/>
    </row>
    <row r="30" spans="1:11" ht="16.5">
      <c r="A30" s="70" t="s">
        <v>27</v>
      </c>
      <c r="B30" s="78">
        <v>0</v>
      </c>
      <c r="C30" s="76"/>
      <c r="D30" s="77">
        <f t="shared" si="3"/>
        <v>0</v>
      </c>
      <c r="E30" s="77">
        <f t="shared" si="4"/>
        <v>0</v>
      </c>
      <c r="F30" s="84">
        <f t="shared" si="5"/>
        <v>0</v>
      </c>
      <c r="G30" s="76">
        <v>0</v>
      </c>
      <c r="H30" s="76">
        <v>0</v>
      </c>
      <c r="I30" s="76"/>
      <c r="J30" s="78"/>
      <c r="K30" s="44"/>
    </row>
    <row r="31" spans="1:11" ht="16.5">
      <c r="A31" s="71" t="s">
        <v>28</v>
      </c>
      <c r="B31" s="82">
        <v>0</v>
      </c>
      <c r="C31" s="76"/>
      <c r="D31" s="77">
        <f t="shared" si="3"/>
        <v>0</v>
      </c>
      <c r="E31" s="77">
        <f t="shared" si="4"/>
        <v>0</v>
      </c>
      <c r="F31" s="84">
        <f t="shared" si="5"/>
        <v>0</v>
      </c>
      <c r="G31" s="76">
        <v>0</v>
      </c>
      <c r="H31" s="76">
        <v>0</v>
      </c>
      <c r="I31" s="76"/>
      <c r="J31" s="78"/>
      <c r="K31" s="44"/>
    </row>
    <row r="32" spans="1:11" ht="16.5">
      <c r="A32" s="70" t="s">
        <v>29</v>
      </c>
      <c r="B32" s="78">
        <v>0</v>
      </c>
      <c r="C32" s="76"/>
      <c r="D32" s="77">
        <f t="shared" si="3"/>
        <v>0</v>
      </c>
      <c r="E32" s="77">
        <f t="shared" si="4"/>
        <v>0</v>
      </c>
      <c r="F32" s="84">
        <f t="shared" si="5"/>
        <v>0</v>
      </c>
      <c r="G32" s="76">
        <v>0</v>
      </c>
      <c r="H32" s="76">
        <v>0</v>
      </c>
      <c r="I32" s="76"/>
      <c r="J32" s="78"/>
      <c r="K32" s="44"/>
    </row>
    <row r="33" spans="1:11" ht="30">
      <c r="A33" s="70" t="s">
        <v>30</v>
      </c>
      <c r="B33" s="82">
        <v>0</v>
      </c>
      <c r="C33" s="76"/>
      <c r="D33" s="77">
        <f t="shared" si="3"/>
        <v>0</v>
      </c>
      <c r="E33" s="77">
        <f t="shared" si="4"/>
        <v>0</v>
      </c>
      <c r="F33" s="84">
        <f t="shared" si="5"/>
        <v>0</v>
      </c>
      <c r="G33" s="76">
        <v>0</v>
      </c>
      <c r="H33" s="76">
        <v>0</v>
      </c>
      <c r="I33" s="76"/>
      <c r="J33" s="78"/>
      <c r="K33" s="44"/>
    </row>
    <row r="34" spans="1:11" ht="30">
      <c r="A34" s="70" t="s">
        <v>70</v>
      </c>
      <c r="B34" s="78">
        <v>0</v>
      </c>
      <c r="C34" s="76"/>
      <c r="D34" s="77">
        <f t="shared" si="3"/>
        <v>0</v>
      </c>
      <c r="E34" s="77">
        <f t="shared" si="4"/>
        <v>0</v>
      </c>
      <c r="F34" s="84">
        <f t="shared" si="5"/>
        <v>0</v>
      </c>
      <c r="G34" s="76">
        <v>0</v>
      </c>
      <c r="H34" s="76">
        <v>0</v>
      </c>
      <c r="I34" s="76"/>
      <c r="J34" s="78"/>
      <c r="K34" s="44"/>
    </row>
    <row r="35" spans="1:11" ht="16.5">
      <c r="A35" s="70" t="s">
        <v>32</v>
      </c>
      <c r="B35" s="78">
        <v>0</v>
      </c>
      <c r="C35" s="76"/>
      <c r="D35" s="77">
        <f t="shared" si="3"/>
        <v>0</v>
      </c>
      <c r="E35" s="77">
        <f t="shared" si="4"/>
        <v>0</v>
      </c>
      <c r="F35" s="84">
        <f t="shared" si="5"/>
        <v>0</v>
      </c>
      <c r="G35" s="76">
        <v>0</v>
      </c>
      <c r="H35" s="76">
        <v>0</v>
      </c>
      <c r="I35" s="76"/>
      <c r="J35" s="78"/>
      <c r="K35" s="44"/>
    </row>
    <row r="36" spans="1:11" ht="30">
      <c r="A36" s="70" t="s">
        <v>71</v>
      </c>
      <c r="B36" s="78">
        <v>0.4099999999999999</v>
      </c>
      <c r="C36" s="76">
        <v>0.47</v>
      </c>
      <c r="D36" s="77">
        <f t="shared" si="3"/>
        <v>75121.9512195122</v>
      </c>
      <c r="E36" s="77">
        <f t="shared" si="4"/>
        <v>89219.85815602836</v>
      </c>
      <c r="F36" s="84">
        <f t="shared" si="5"/>
        <v>183.73117412691178</v>
      </c>
      <c r="G36" s="76">
        <v>30.799999999999997</v>
      </c>
      <c r="H36" s="76">
        <v>0</v>
      </c>
      <c r="I36" s="76">
        <v>125.8</v>
      </c>
      <c r="J36" s="78"/>
      <c r="K36" s="44"/>
    </row>
    <row r="37" spans="1:11" ht="16.5">
      <c r="A37" s="70" t="s">
        <v>72</v>
      </c>
      <c r="B37" s="82">
        <v>0</v>
      </c>
      <c r="C37" s="76"/>
      <c r="D37" s="77">
        <f t="shared" si="3"/>
        <v>0</v>
      </c>
      <c r="E37" s="77">
        <f t="shared" si="4"/>
        <v>0</v>
      </c>
      <c r="F37" s="84">
        <f t="shared" si="5"/>
        <v>0</v>
      </c>
      <c r="G37" s="76">
        <v>0</v>
      </c>
      <c r="H37" s="76">
        <v>0</v>
      </c>
      <c r="I37" s="76"/>
      <c r="J37" s="78"/>
      <c r="K37" s="44"/>
    </row>
    <row r="38" spans="1:11" ht="30">
      <c r="A38" s="70" t="s">
        <v>73</v>
      </c>
      <c r="B38" s="78">
        <v>0.79</v>
      </c>
      <c r="C38" s="76">
        <v>0.93</v>
      </c>
      <c r="D38" s="77">
        <f t="shared" si="3"/>
        <v>97113.92405063288</v>
      </c>
      <c r="E38" s="77">
        <f t="shared" si="4"/>
        <v>97118.27956989246</v>
      </c>
      <c r="F38" s="84">
        <f t="shared" si="5"/>
        <v>199.9964571043914</v>
      </c>
      <c r="G38" s="76">
        <v>76.71999999999997</v>
      </c>
      <c r="H38" s="76">
        <v>0</v>
      </c>
      <c r="I38" s="76">
        <v>270.96</v>
      </c>
      <c r="J38" s="78"/>
      <c r="K38" s="44"/>
    </row>
    <row r="39" spans="1:11" ht="30">
      <c r="A39" s="70" t="s">
        <v>36</v>
      </c>
      <c r="B39" s="78">
        <v>0</v>
      </c>
      <c r="C39" s="76"/>
      <c r="D39" s="77">
        <f t="shared" si="3"/>
        <v>0</v>
      </c>
      <c r="E39" s="77">
        <f t="shared" si="4"/>
        <v>0</v>
      </c>
      <c r="F39" s="84">
        <f t="shared" si="5"/>
        <v>0</v>
      </c>
      <c r="G39" s="76">
        <v>0</v>
      </c>
      <c r="H39" s="76">
        <v>0</v>
      </c>
      <c r="I39" s="76"/>
      <c r="J39" s="78"/>
      <c r="K39" s="44"/>
    </row>
    <row r="40" spans="1:11" ht="16.5">
      <c r="A40" s="70" t="s">
        <v>74</v>
      </c>
      <c r="B40" s="78">
        <v>1</v>
      </c>
      <c r="C40" s="76">
        <v>1</v>
      </c>
      <c r="D40" s="77">
        <f t="shared" si="3"/>
        <v>97199.99999999999</v>
      </c>
      <c r="E40" s="77">
        <f t="shared" si="4"/>
        <v>97133.33333333333</v>
      </c>
      <c r="F40" s="84">
        <f t="shared" si="5"/>
        <v>200.0274574409665</v>
      </c>
      <c r="G40" s="76">
        <v>97.19999999999999</v>
      </c>
      <c r="H40" s="76">
        <v>0</v>
      </c>
      <c r="I40" s="76">
        <v>291.4</v>
      </c>
      <c r="J40" s="78"/>
      <c r="K40" s="44"/>
    </row>
    <row r="41" spans="1:11" ht="16.5">
      <c r="A41" s="70" t="s">
        <v>38</v>
      </c>
      <c r="B41" s="78">
        <v>1</v>
      </c>
      <c r="C41" s="76">
        <v>1</v>
      </c>
      <c r="D41" s="77">
        <f t="shared" si="3"/>
        <v>97159.99999999997</v>
      </c>
      <c r="E41" s="77">
        <f t="shared" si="4"/>
        <v>97133.33333333333</v>
      </c>
      <c r="F41" s="84">
        <f t="shared" si="5"/>
        <v>200.0274574409665</v>
      </c>
      <c r="G41" s="76">
        <v>97.15999999999997</v>
      </c>
      <c r="H41" s="76">
        <v>0</v>
      </c>
      <c r="I41" s="76">
        <v>291.4</v>
      </c>
      <c r="J41" s="78"/>
      <c r="K41" s="44"/>
    </row>
    <row r="42" spans="1:11" ht="30">
      <c r="A42" s="72" t="s">
        <v>39</v>
      </c>
      <c r="B42" s="80">
        <v>0.0020000000000000018</v>
      </c>
      <c r="C42" s="81">
        <v>0.334</v>
      </c>
      <c r="D42" s="85">
        <f t="shared" si="3"/>
        <v>0</v>
      </c>
      <c r="E42" s="77">
        <f t="shared" si="4"/>
        <v>111876.24750499002</v>
      </c>
      <c r="F42" s="84">
        <f t="shared" si="5"/>
        <v>230.3876596066516</v>
      </c>
      <c r="G42" s="81">
        <v>0</v>
      </c>
      <c r="H42" s="81">
        <v>0</v>
      </c>
      <c r="I42" s="81">
        <v>112.1</v>
      </c>
      <c r="J42" s="80"/>
      <c r="K42" s="44"/>
    </row>
    <row r="43" spans="1:11" s="54" customFormat="1" ht="16.5">
      <c r="A43" s="73" t="s">
        <v>47</v>
      </c>
      <c r="B43" s="83">
        <f>SUM(B22:B42)</f>
        <v>5.941999999999999</v>
      </c>
      <c r="C43" s="83">
        <f>SUM(C22:C42)</f>
        <v>6.433999999999999</v>
      </c>
      <c r="D43" s="83">
        <f>_xlfn.IFERROR(G43/B43*1000,0)</f>
        <v>95870.07741501176</v>
      </c>
      <c r="E43" s="83">
        <f>_xlfn.IFERROR(I43/C43/$K$1*1000,0)</f>
        <v>97272.8214692778</v>
      </c>
      <c r="F43" s="86">
        <f>_xlfn.IFERROR(E43/$I$2*100,0)</f>
        <v>200.31470648533318</v>
      </c>
      <c r="G43" s="83">
        <f>SUM(G22:G42)</f>
        <v>569.6599999999999</v>
      </c>
      <c r="H43" s="83">
        <f>SUM(H22:H42)</f>
        <v>0</v>
      </c>
      <c r="I43" s="83">
        <f>SUM(I22:I42)</f>
        <v>1877.56</v>
      </c>
      <c r="J43" s="83">
        <f>SUM(J22:J42)</f>
        <v>0</v>
      </c>
      <c r="K43" s="53"/>
    </row>
    <row r="44" spans="1:11" s="54" customFormat="1" ht="18.75">
      <c r="A44" s="74" t="s">
        <v>48</v>
      </c>
      <c r="B44" s="83">
        <f>B21+B43</f>
        <v>40.383</v>
      </c>
      <c r="C44" s="83">
        <f>C21+C43</f>
        <v>38.681</v>
      </c>
      <c r="D44" s="83">
        <f>_xlfn.IFERROR(G44/B44*1000,0)</f>
        <v>98629.6213753312</v>
      </c>
      <c r="E44" s="83">
        <f>_xlfn.IFERROR(I44/C44/$K$1*1000,0)</f>
        <v>97263.6005618607</v>
      </c>
      <c r="F44" s="86">
        <f>_xlfn.IFERROR(E44/$I$2*100,0)</f>
        <v>200.2957177962535</v>
      </c>
      <c r="G44" s="83">
        <f>G21+G43</f>
        <v>3982.96</v>
      </c>
      <c r="H44" s="83">
        <f>H21+H43</f>
        <v>40.1</v>
      </c>
      <c r="I44" s="83">
        <f>I21+I43</f>
        <v>11286.76</v>
      </c>
      <c r="J44" s="83">
        <f>J21+J43</f>
        <v>49.3</v>
      </c>
      <c r="K44" s="53"/>
    </row>
    <row r="45" spans="2:9" ht="16.5">
      <c r="B45" s="55"/>
      <c r="C45" s="55"/>
      <c r="D45" s="55"/>
      <c r="E45" s="55"/>
      <c r="F45" s="56"/>
      <c r="G45" s="55"/>
      <c r="H45" s="55"/>
      <c r="I45" s="55"/>
    </row>
    <row r="46" spans="2:9" ht="16.5">
      <c r="B46" s="57"/>
      <c r="C46" s="58"/>
      <c r="D46" s="57"/>
      <c r="E46" s="57"/>
      <c r="F46" s="56"/>
      <c r="G46" s="57"/>
      <c r="H46" s="57"/>
      <c r="I46" s="57"/>
    </row>
    <row r="48" spans="2:3" ht="16.5">
      <c r="B48" s="48"/>
      <c r="C48" s="48"/>
    </row>
    <row r="53" spans="2:9" ht="16.5">
      <c r="B53" s="48"/>
      <c r="C53" s="48"/>
      <c r="D53" s="48"/>
      <c r="E53" s="48"/>
      <c r="G53" s="48"/>
      <c r="H53" s="48"/>
      <c r="I53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40">
      <selection activeCell="J13" sqref="J13"/>
    </sheetView>
  </sheetViews>
  <sheetFormatPr defaultColWidth="9.140625" defaultRowHeight="15"/>
  <cols>
    <col min="1" max="1" width="31.140625" style="34" customWidth="1"/>
    <col min="2" max="2" width="17.140625" style="36" customWidth="1"/>
    <col min="3" max="3" width="17.8515625" style="51" customWidth="1"/>
    <col min="4" max="4" width="16.28125" style="36" customWidth="1"/>
    <col min="5" max="5" width="11.8515625" style="48" customWidth="1"/>
    <col min="6" max="6" width="16.57421875" style="52" customWidth="1"/>
    <col min="7" max="7" width="12.7109375" style="36" customWidth="1"/>
    <col min="8" max="8" width="12.00390625" style="36" customWidth="1"/>
    <col min="9" max="9" width="14.28125" style="36" customWidth="1"/>
    <col min="10" max="11" width="11.28125" style="50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37" t="s">
        <v>57</v>
      </c>
      <c r="K1" s="37">
        <f>VLOOKUP(month,месяцы!$A$1:$B$12,2,FALSE)</f>
        <v>3</v>
      </c>
    </row>
    <row r="2" spans="1:11" ht="29.25" customHeight="1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5">
        <v>53.999999999999986</v>
      </c>
      <c r="C4" s="76">
        <v>54.4</v>
      </c>
      <c r="D4" s="77">
        <f>_xlfn.IFERROR(G4/B4*1000,0)</f>
        <v>52979.62962962966</v>
      </c>
      <c r="E4" s="77">
        <f>_xlfn.IFERROR(I4/C4/$K$1*1000,0)</f>
        <v>48566.78921568628</v>
      </c>
      <c r="F4" s="84">
        <f>_xlfn.IFERROR(E4/$I$2*100,0)</f>
        <v>100.01398108666861</v>
      </c>
      <c r="G4" s="76">
        <v>2860.9000000000005</v>
      </c>
      <c r="H4" s="76">
        <v>0</v>
      </c>
      <c r="I4" s="78">
        <v>7926.1</v>
      </c>
      <c r="J4" s="88"/>
      <c r="K4" s="43"/>
      <c r="P4" s="44"/>
      <c r="Q4" s="44"/>
    </row>
    <row r="5" spans="1:17" ht="16.5">
      <c r="A5" s="65" t="s">
        <v>3</v>
      </c>
      <c r="B5" s="75">
        <v>12.989999999999998</v>
      </c>
      <c r="C5" s="76">
        <v>12.93</v>
      </c>
      <c r="D5" s="77">
        <f aca="true" t="shared" si="0" ref="D5:D20">_xlfn.IFERROR(G5/B5*1000,0)</f>
        <v>48552.73287143958</v>
      </c>
      <c r="E5" s="77">
        <f aca="true" t="shared" si="1" ref="E5:E20">_xlfn.IFERROR(I5/C5/$K$1*1000,0)</f>
        <v>48556.3289507605</v>
      </c>
      <c r="F5" s="84">
        <f aca="true" t="shared" si="2" ref="F5:F20">_xlfn.IFERROR(E5/$I$2*100,0)</f>
        <v>99.9924401786666</v>
      </c>
      <c r="G5" s="76">
        <v>630.7</v>
      </c>
      <c r="H5" s="76">
        <v>3.4000000000000004</v>
      </c>
      <c r="I5" s="78">
        <v>1883.5</v>
      </c>
      <c r="J5" s="88">
        <v>4.2</v>
      </c>
      <c r="K5" s="43"/>
      <c r="P5" s="44"/>
      <c r="Q5" s="44"/>
    </row>
    <row r="6" spans="1:17" ht="16.5">
      <c r="A6" s="65" t="s">
        <v>4</v>
      </c>
      <c r="B6" s="75">
        <v>51.599999999999994</v>
      </c>
      <c r="C6" s="76">
        <v>17.2</v>
      </c>
      <c r="D6" s="77">
        <f t="shared" si="0"/>
        <v>50259.689922480626</v>
      </c>
      <c r="E6" s="77">
        <f t="shared" si="1"/>
        <v>50259.689922480626</v>
      </c>
      <c r="F6" s="84">
        <f t="shared" si="2"/>
        <v>103.50018517809025</v>
      </c>
      <c r="G6" s="76">
        <v>2593.4</v>
      </c>
      <c r="H6" s="76">
        <v>0</v>
      </c>
      <c r="I6" s="78">
        <v>2593.4</v>
      </c>
      <c r="J6" s="88"/>
      <c r="K6" s="43"/>
      <c r="P6" s="44"/>
      <c r="Q6" s="44"/>
    </row>
    <row r="7" spans="1:17" ht="16.5">
      <c r="A7" s="65" t="s">
        <v>6</v>
      </c>
      <c r="B7" s="75">
        <v>37.80000000000001</v>
      </c>
      <c r="C7" s="76">
        <v>34.6</v>
      </c>
      <c r="D7" s="77">
        <f t="shared" si="0"/>
        <v>52677.24867724866</v>
      </c>
      <c r="E7" s="77">
        <f t="shared" si="1"/>
        <v>50112.71676300578</v>
      </c>
      <c r="F7" s="84">
        <f t="shared" si="2"/>
        <v>103.19752216434468</v>
      </c>
      <c r="G7" s="76">
        <v>1991.1999999999998</v>
      </c>
      <c r="H7" s="76">
        <v>0</v>
      </c>
      <c r="I7" s="78">
        <v>5201.7</v>
      </c>
      <c r="J7" s="88"/>
      <c r="K7" s="43"/>
      <c r="P7" s="44"/>
      <c r="Q7" s="44"/>
    </row>
    <row r="8" spans="1:17" ht="16.5">
      <c r="A8" s="65" t="s">
        <v>7</v>
      </c>
      <c r="B8" s="78">
        <v>8.499000000000002</v>
      </c>
      <c r="C8" s="76">
        <v>8.833</v>
      </c>
      <c r="D8" s="77">
        <f t="shared" si="0"/>
        <v>48570.42004941757</v>
      </c>
      <c r="E8" s="77">
        <f t="shared" si="1"/>
        <v>48564.09675836824</v>
      </c>
      <c r="F8" s="84">
        <f t="shared" si="2"/>
        <v>100.00843648757876</v>
      </c>
      <c r="G8" s="76">
        <v>412.80000000000007</v>
      </c>
      <c r="H8" s="76">
        <v>5.449999999999999</v>
      </c>
      <c r="I8" s="78">
        <v>1286.9</v>
      </c>
      <c r="J8" s="88">
        <v>23.25</v>
      </c>
      <c r="K8" s="43"/>
      <c r="P8" s="44"/>
      <c r="Q8" s="44"/>
    </row>
    <row r="9" spans="1:17" s="45" customFormat="1" ht="16.5">
      <c r="A9" s="65" t="s">
        <v>8</v>
      </c>
      <c r="B9" s="78">
        <v>40.900000000000006</v>
      </c>
      <c r="C9" s="76">
        <v>40.5</v>
      </c>
      <c r="D9" s="77">
        <f t="shared" si="0"/>
        <v>50122.24938875305</v>
      </c>
      <c r="E9" s="77">
        <f t="shared" si="1"/>
        <v>48559.670781893</v>
      </c>
      <c r="F9" s="84">
        <f t="shared" si="2"/>
        <v>99.99932203849464</v>
      </c>
      <c r="G9" s="76">
        <v>2050</v>
      </c>
      <c r="H9" s="76">
        <v>0</v>
      </c>
      <c r="I9" s="78">
        <v>5900</v>
      </c>
      <c r="J9" s="88"/>
      <c r="K9" s="43"/>
      <c r="P9" s="44"/>
      <c r="Q9" s="44"/>
    </row>
    <row r="10" spans="1:17" ht="16.5">
      <c r="A10" s="65" t="s">
        <v>9</v>
      </c>
      <c r="B10" s="78">
        <v>7.199999999999999</v>
      </c>
      <c r="C10" s="76">
        <v>7.3</v>
      </c>
      <c r="D10" s="77">
        <f t="shared" si="0"/>
        <v>48791.666666666664</v>
      </c>
      <c r="E10" s="77">
        <f t="shared" si="1"/>
        <v>48881.27853881279</v>
      </c>
      <c r="F10" s="84">
        <f t="shared" si="2"/>
        <v>100.66161148849422</v>
      </c>
      <c r="G10" s="76">
        <v>351.29999999999995</v>
      </c>
      <c r="H10" s="76">
        <v>12.5</v>
      </c>
      <c r="I10" s="78">
        <v>1070.5</v>
      </c>
      <c r="J10" s="88">
        <v>29.7</v>
      </c>
      <c r="K10" s="43"/>
      <c r="P10" s="44"/>
      <c r="Q10" s="44"/>
    </row>
    <row r="11" spans="1:17" ht="16.5">
      <c r="A11" s="65" t="s">
        <v>10</v>
      </c>
      <c r="B11" s="78">
        <v>9.8</v>
      </c>
      <c r="C11" s="76">
        <v>9.8</v>
      </c>
      <c r="D11" s="77">
        <f t="shared" si="0"/>
        <v>68591.83673469388</v>
      </c>
      <c r="E11" s="77">
        <f t="shared" si="1"/>
        <v>55289.1156462585</v>
      </c>
      <c r="F11" s="84">
        <f t="shared" si="2"/>
        <v>113.85732217104302</v>
      </c>
      <c r="G11" s="76">
        <v>672.2</v>
      </c>
      <c r="H11" s="76">
        <v>0</v>
      </c>
      <c r="I11" s="78">
        <v>1625.5</v>
      </c>
      <c r="J11" s="88"/>
      <c r="K11" s="43"/>
      <c r="P11" s="44"/>
      <c r="Q11" s="44"/>
    </row>
    <row r="12" spans="1:17" s="45" customFormat="1" ht="16.5">
      <c r="A12" s="66" t="s">
        <v>11</v>
      </c>
      <c r="B12" s="79">
        <v>15.009999999999998</v>
      </c>
      <c r="C12" s="76">
        <v>14.99</v>
      </c>
      <c r="D12" s="77">
        <f t="shared" si="0"/>
        <v>48314.45702864756</v>
      </c>
      <c r="E12" s="77">
        <f t="shared" si="1"/>
        <v>48559.03935957304</v>
      </c>
      <c r="F12" s="84">
        <f t="shared" si="2"/>
        <v>99.99802174541401</v>
      </c>
      <c r="G12" s="76">
        <v>725.1999999999998</v>
      </c>
      <c r="H12" s="76">
        <v>0</v>
      </c>
      <c r="I12" s="78">
        <v>2183.7</v>
      </c>
      <c r="J12" s="88"/>
      <c r="K12" s="43"/>
      <c r="P12" s="44"/>
      <c r="Q12" s="44"/>
    </row>
    <row r="13" spans="1:17" s="46" customFormat="1" ht="16.5">
      <c r="A13" s="65" t="s">
        <v>12</v>
      </c>
      <c r="B13" s="78">
        <v>38.89999999999999</v>
      </c>
      <c r="C13" s="76">
        <v>38.3</v>
      </c>
      <c r="D13" s="77">
        <f t="shared" si="0"/>
        <v>47398.45758354758</v>
      </c>
      <c r="E13" s="77">
        <f t="shared" si="1"/>
        <v>49451.69712793734</v>
      </c>
      <c r="F13" s="84">
        <f t="shared" si="2"/>
        <v>101.83627909377542</v>
      </c>
      <c r="G13" s="76">
        <v>1843.8000000000002</v>
      </c>
      <c r="H13" s="76">
        <v>52.1</v>
      </c>
      <c r="I13" s="78">
        <v>5682</v>
      </c>
      <c r="J13" s="88">
        <v>52.1</v>
      </c>
      <c r="K13" s="43"/>
      <c r="L13" s="45"/>
      <c r="P13" s="44"/>
      <c r="Q13" s="44"/>
    </row>
    <row r="14" spans="1:17" s="45" customFormat="1" ht="30">
      <c r="A14" s="66" t="s">
        <v>13</v>
      </c>
      <c r="B14" s="79">
        <v>47.89999999999998</v>
      </c>
      <c r="C14" s="76">
        <v>47.3</v>
      </c>
      <c r="D14" s="77">
        <f>_xlfn.IFERROR(G14/B14*1000,0)</f>
        <v>48413.36116910232</v>
      </c>
      <c r="E14" s="77">
        <f t="shared" si="1"/>
        <v>48434.10852713179</v>
      </c>
      <c r="F14" s="84">
        <f t="shared" si="2"/>
        <v>99.74075067366515</v>
      </c>
      <c r="G14" s="76">
        <v>2319</v>
      </c>
      <c r="H14" s="76">
        <v>0</v>
      </c>
      <c r="I14" s="78">
        <v>6872.8</v>
      </c>
      <c r="J14" s="88"/>
      <c r="K14" s="43"/>
      <c r="P14" s="44"/>
      <c r="Q14" s="44"/>
    </row>
    <row r="15" spans="1:17" s="45" customFormat="1" ht="16.5">
      <c r="A15" s="65" t="s">
        <v>14</v>
      </c>
      <c r="B15" s="78">
        <v>32.8</v>
      </c>
      <c r="C15" s="76">
        <v>32.8</v>
      </c>
      <c r="D15" s="77">
        <f t="shared" si="0"/>
        <v>51548.78048780489</v>
      </c>
      <c r="E15" s="77">
        <f t="shared" si="1"/>
        <v>51443.08943089431</v>
      </c>
      <c r="F15" s="84">
        <f t="shared" si="2"/>
        <v>105.93716933874447</v>
      </c>
      <c r="G15" s="76">
        <v>1690.8000000000002</v>
      </c>
      <c r="H15" s="76">
        <v>0</v>
      </c>
      <c r="I15" s="78">
        <v>5062</v>
      </c>
      <c r="J15" s="88"/>
      <c r="K15" s="43"/>
      <c r="P15" s="44"/>
      <c r="Q15" s="44"/>
    </row>
    <row r="16" spans="1:17" s="45" customFormat="1" ht="16.5">
      <c r="A16" s="67" t="s">
        <v>67</v>
      </c>
      <c r="B16" s="78">
        <v>22.099999999999994</v>
      </c>
      <c r="C16" s="76">
        <v>22.7</v>
      </c>
      <c r="D16" s="77">
        <f t="shared" si="0"/>
        <v>47651.58371040724</v>
      </c>
      <c r="E16" s="77">
        <f t="shared" si="1"/>
        <v>48560.93979441997</v>
      </c>
      <c r="F16" s="84">
        <f t="shared" si="2"/>
        <v>100.00193532623554</v>
      </c>
      <c r="G16" s="76">
        <v>1053.1</v>
      </c>
      <c r="H16" s="76">
        <v>2.6</v>
      </c>
      <c r="I16" s="78">
        <v>3307</v>
      </c>
      <c r="J16" s="88">
        <v>6.2</v>
      </c>
      <c r="K16" s="43"/>
      <c r="P16" s="44"/>
      <c r="Q16" s="44"/>
    </row>
    <row r="17" spans="1:17" s="45" customFormat="1" ht="16.5">
      <c r="A17" s="65" t="s">
        <v>68</v>
      </c>
      <c r="B17" s="78">
        <v>22</v>
      </c>
      <c r="C17" s="76">
        <v>22</v>
      </c>
      <c r="D17" s="77">
        <f t="shared" si="0"/>
        <v>48500</v>
      </c>
      <c r="E17" s="77">
        <f t="shared" si="1"/>
        <v>48559.09090909091</v>
      </c>
      <c r="F17" s="84">
        <f t="shared" si="2"/>
        <v>99.99812790175228</v>
      </c>
      <c r="G17" s="76">
        <v>1067</v>
      </c>
      <c r="H17" s="76">
        <v>0</v>
      </c>
      <c r="I17" s="78">
        <v>3204.9</v>
      </c>
      <c r="J17" s="88"/>
      <c r="K17" s="43"/>
      <c r="P17" s="44"/>
      <c r="Q17" s="44"/>
    </row>
    <row r="18" spans="1:17" ht="16.5">
      <c r="A18" s="65" t="s">
        <v>16</v>
      </c>
      <c r="B18" s="78">
        <v>64.1</v>
      </c>
      <c r="C18" s="76">
        <v>64.1</v>
      </c>
      <c r="D18" s="77">
        <f t="shared" si="0"/>
        <v>45472.69890795633</v>
      </c>
      <c r="E18" s="77">
        <f t="shared" si="1"/>
        <v>48560.06240249611</v>
      </c>
      <c r="F18" s="84">
        <f t="shared" si="2"/>
        <v>100.00012850596399</v>
      </c>
      <c r="G18" s="76">
        <v>2914.8</v>
      </c>
      <c r="H18" s="76">
        <v>0</v>
      </c>
      <c r="I18" s="78">
        <v>9338.1</v>
      </c>
      <c r="J18" s="88"/>
      <c r="K18" s="43"/>
      <c r="P18" s="44"/>
      <c r="Q18" s="44"/>
    </row>
    <row r="19" spans="1:17" ht="16.5">
      <c r="A19" s="65" t="s">
        <v>17</v>
      </c>
      <c r="B19" s="78">
        <v>12.299999999999997</v>
      </c>
      <c r="C19" s="76">
        <v>12.1</v>
      </c>
      <c r="D19" s="77">
        <f t="shared" si="0"/>
        <v>48563.41463414635</v>
      </c>
      <c r="E19" s="77">
        <f t="shared" si="1"/>
        <v>48560.05509641873</v>
      </c>
      <c r="F19" s="84">
        <f t="shared" si="2"/>
        <v>100.00011346049986</v>
      </c>
      <c r="G19" s="76">
        <v>597.3299999999999</v>
      </c>
      <c r="H19" s="76">
        <v>0</v>
      </c>
      <c r="I19" s="78">
        <v>1762.73</v>
      </c>
      <c r="J19" s="88"/>
      <c r="K19" s="43"/>
      <c r="P19" s="44"/>
      <c r="Q19" s="44"/>
    </row>
    <row r="20" spans="1:17" ht="16.5">
      <c r="A20" s="68" t="s">
        <v>18</v>
      </c>
      <c r="B20" s="80">
        <v>15.800000000000004</v>
      </c>
      <c r="C20" s="81">
        <v>15.8</v>
      </c>
      <c r="D20" s="85">
        <f t="shared" si="0"/>
        <v>50436.708860759485</v>
      </c>
      <c r="E20" s="77">
        <f t="shared" si="1"/>
        <v>48571.72995780591</v>
      </c>
      <c r="F20" s="84">
        <f t="shared" si="2"/>
        <v>100.02415559679964</v>
      </c>
      <c r="G20" s="81">
        <v>796.9000000000001</v>
      </c>
      <c r="H20" s="81">
        <v>0.9000000000000004</v>
      </c>
      <c r="I20" s="80">
        <v>2302.3</v>
      </c>
      <c r="J20" s="89">
        <v>3.7</v>
      </c>
      <c r="K20" s="43"/>
      <c r="P20" s="44"/>
      <c r="Q20" s="44"/>
    </row>
    <row r="21" spans="1:17" s="54" customFormat="1" ht="16.5">
      <c r="A21" s="69" t="s">
        <v>46</v>
      </c>
      <c r="B21" s="83">
        <f>SUM(B4:B20)</f>
        <v>493.69899999999996</v>
      </c>
      <c r="C21" s="83">
        <f>SUM(C4:C20)</f>
        <v>455.6530000000001</v>
      </c>
      <c r="D21" s="83">
        <f>_xlfn.IFERROR(G21/B21*1000,0)</f>
        <v>49768.036799750465</v>
      </c>
      <c r="E21" s="83">
        <f>_xlfn.IFERROR(I21/C21/$K$1*1000,0)</f>
        <v>49162.5059712837</v>
      </c>
      <c r="F21" s="86">
        <f>_xlfn.IFERROR(E21/$I$2*100,0)</f>
        <v>101.24074541038655</v>
      </c>
      <c r="G21" s="83">
        <f>SUM(G4:G20)</f>
        <v>24570.43</v>
      </c>
      <c r="H21" s="83">
        <f>SUM(H4:H20)</f>
        <v>76.95</v>
      </c>
      <c r="I21" s="83">
        <f>SUM(I4:I20)</f>
        <v>67203.13</v>
      </c>
      <c r="J21" s="83">
        <f>SUM(J4:J20)</f>
        <v>119.15</v>
      </c>
      <c r="K21" s="87"/>
      <c r="P21" s="53"/>
      <c r="Q21" s="53"/>
    </row>
    <row r="22" spans="1:17" ht="30">
      <c r="A22" s="70" t="s">
        <v>19</v>
      </c>
      <c r="B22" s="78">
        <v>16.299999999999997</v>
      </c>
      <c r="C22" s="76">
        <v>16.7</v>
      </c>
      <c r="D22" s="77">
        <f aca="true" t="shared" si="3" ref="D22:D42">_xlfn.IFERROR(G22/B22*1000,0)</f>
        <v>48552.1472392638</v>
      </c>
      <c r="E22" s="77">
        <f aca="true" t="shared" si="4" ref="E22:E42">_xlfn.IFERROR(I22/C22/$K$1*1000,0)</f>
        <v>48566.86626746507</v>
      </c>
      <c r="F22" s="84">
        <f aca="true" t="shared" si="5" ref="F22:F42">_xlfn.IFERROR(E22/$I$2*100,0)</f>
        <v>100.01413976001868</v>
      </c>
      <c r="G22" s="76">
        <v>791.3999999999999</v>
      </c>
      <c r="H22" s="76">
        <v>23.300000000000004</v>
      </c>
      <c r="I22" s="76">
        <v>2433.2</v>
      </c>
      <c r="J22" s="88">
        <v>47.7</v>
      </c>
      <c r="K22" s="43"/>
      <c r="P22" s="44"/>
      <c r="Q22" s="44"/>
    </row>
    <row r="23" spans="1:17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4">
        <f t="shared" si="5"/>
        <v>0</v>
      </c>
      <c r="G23" s="76">
        <v>0</v>
      </c>
      <c r="H23" s="76">
        <v>0</v>
      </c>
      <c r="I23" s="76"/>
      <c r="J23" s="88"/>
      <c r="K23" s="43"/>
      <c r="P23" s="44"/>
      <c r="Q23" s="44"/>
    </row>
    <row r="24" spans="1:17" ht="30">
      <c r="A24" s="70" t="s">
        <v>21</v>
      </c>
      <c r="B24" s="78">
        <v>9</v>
      </c>
      <c r="C24" s="76">
        <v>9</v>
      </c>
      <c r="D24" s="77">
        <f t="shared" si="3"/>
        <v>49066.66666666666</v>
      </c>
      <c r="E24" s="77">
        <f t="shared" si="4"/>
        <v>48770.370370370365</v>
      </c>
      <c r="F24" s="84">
        <f t="shared" si="5"/>
        <v>100.43321740191591</v>
      </c>
      <c r="G24" s="76">
        <v>441.5999999999999</v>
      </c>
      <c r="H24" s="76">
        <v>0</v>
      </c>
      <c r="I24" s="76">
        <v>1316.8</v>
      </c>
      <c r="J24" s="88"/>
      <c r="K24" s="43"/>
      <c r="P24" s="44"/>
      <c r="Q24" s="44"/>
    </row>
    <row r="25" spans="1:17" s="36" customFormat="1" ht="30">
      <c r="A25" s="70" t="s">
        <v>22</v>
      </c>
      <c r="B25" s="78">
        <v>4.0200000000000005</v>
      </c>
      <c r="C25" s="76">
        <v>3.44</v>
      </c>
      <c r="D25" s="77">
        <f t="shared" si="3"/>
        <v>48566.91542288557</v>
      </c>
      <c r="E25" s="77">
        <f t="shared" si="4"/>
        <v>48559.980620155045</v>
      </c>
      <c r="F25" s="84">
        <f t="shared" si="5"/>
        <v>99.99996009092884</v>
      </c>
      <c r="G25" s="76">
        <v>195.23900000000003</v>
      </c>
      <c r="H25" s="76">
        <v>0</v>
      </c>
      <c r="I25" s="76">
        <v>501.139</v>
      </c>
      <c r="J25" s="88"/>
      <c r="K25" s="43"/>
      <c r="P25" s="44"/>
      <c r="Q25" s="44"/>
    </row>
    <row r="26" spans="1:17" ht="30">
      <c r="A26" s="70" t="s">
        <v>23</v>
      </c>
      <c r="B26" s="78">
        <v>6.6960000000000015</v>
      </c>
      <c r="C26" s="76">
        <v>6.732</v>
      </c>
      <c r="D26" s="77">
        <f t="shared" si="3"/>
        <v>48506.57108721623</v>
      </c>
      <c r="E26" s="77">
        <f t="shared" si="4"/>
        <v>48564.072093483854</v>
      </c>
      <c r="F26" s="84">
        <f t="shared" si="5"/>
        <v>100.00838569498323</v>
      </c>
      <c r="G26" s="76">
        <v>324.79999999999995</v>
      </c>
      <c r="H26" s="76">
        <v>0</v>
      </c>
      <c r="I26" s="76">
        <v>980.8</v>
      </c>
      <c r="J26" s="88">
        <v>8.1</v>
      </c>
      <c r="K26" s="43"/>
      <c r="P26" s="44"/>
      <c r="Q26" s="44"/>
    </row>
    <row r="27" spans="1:17" ht="16.5">
      <c r="A27" s="70" t="s">
        <v>24</v>
      </c>
      <c r="B27" s="78">
        <v>7.4999999999999964</v>
      </c>
      <c r="C27" s="76">
        <v>7.1</v>
      </c>
      <c r="D27" s="77">
        <f t="shared" si="3"/>
        <v>48560.000000000015</v>
      </c>
      <c r="E27" s="77">
        <f t="shared" si="4"/>
        <v>48560.09389671362</v>
      </c>
      <c r="F27" s="84">
        <f t="shared" si="5"/>
        <v>100.00019336226033</v>
      </c>
      <c r="G27" s="76">
        <v>364.19999999999993</v>
      </c>
      <c r="H27" s="76">
        <v>10.6</v>
      </c>
      <c r="I27" s="76">
        <v>1034.33</v>
      </c>
      <c r="J27" s="88">
        <v>15.6</v>
      </c>
      <c r="K27" s="43"/>
      <c r="P27" s="44"/>
      <c r="Q27" s="44"/>
    </row>
    <row r="28" spans="1:17" ht="30">
      <c r="A28" s="70" t="s">
        <v>25</v>
      </c>
      <c r="B28" s="90">
        <v>4.002600000000001</v>
      </c>
      <c r="C28" s="76">
        <v>4.5342</v>
      </c>
      <c r="D28" s="77">
        <f t="shared" si="3"/>
        <v>50149.902563333824</v>
      </c>
      <c r="E28" s="77">
        <f t="shared" si="4"/>
        <v>48564.24507079529</v>
      </c>
      <c r="F28" s="84">
        <f t="shared" si="5"/>
        <v>100.00874190855701</v>
      </c>
      <c r="G28" s="76">
        <v>200.73000000000002</v>
      </c>
      <c r="H28" s="76">
        <v>0</v>
      </c>
      <c r="I28" s="76">
        <v>660.6</v>
      </c>
      <c r="J28" s="88"/>
      <c r="K28" s="43"/>
      <c r="P28" s="44"/>
      <c r="Q28" s="44"/>
    </row>
    <row r="29" spans="1:17" ht="16.5">
      <c r="A29" s="70" t="s">
        <v>26</v>
      </c>
      <c r="B29" s="90">
        <v>2.8000000000000007</v>
      </c>
      <c r="C29" s="76">
        <v>2.6</v>
      </c>
      <c r="D29" s="77">
        <f t="shared" si="3"/>
        <v>48560.71428571426</v>
      </c>
      <c r="E29" s="77">
        <f t="shared" si="4"/>
        <v>48560.25641025641</v>
      </c>
      <c r="F29" s="84">
        <f t="shared" si="5"/>
        <v>100.00052802771089</v>
      </c>
      <c r="G29" s="76">
        <v>135.96999999999997</v>
      </c>
      <c r="H29" s="76">
        <v>3.0999999999999996</v>
      </c>
      <c r="I29" s="76">
        <v>378.77</v>
      </c>
      <c r="J29" s="88">
        <v>13.4</v>
      </c>
      <c r="K29" s="43"/>
      <c r="P29" s="44"/>
      <c r="Q29" s="44"/>
    </row>
    <row r="30" spans="1:17" ht="16.5">
      <c r="A30" s="70" t="s">
        <v>27</v>
      </c>
      <c r="B30" s="78">
        <v>3.200000000000001</v>
      </c>
      <c r="C30" s="76">
        <v>3.1</v>
      </c>
      <c r="D30" s="77">
        <f t="shared" si="3"/>
        <v>52712.499999999985</v>
      </c>
      <c r="E30" s="77">
        <f t="shared" si="4"/>
        <v>48569.89247311827</v>
      </c>
      <c r="F30" s="84">
        <f t="shared" si="5"/>
        <v>100.02037164974934</v>
      </c>
      <c r="G30" s="76">
        <v>168.68</v>
      </c>
      <c r="H30" s="76">
        <v>7.369999999999997</v>
      </c>
      <c r="I30" s="76">
        <v>451.7</v>
      </c>
      <c r="J30" s="88">
        <v>38.3</v>
      </c>
      <c r="K30" s="43"/>
      <c r="P30" s="44"/>
      <c r="Q30" s="44"/>
    </row>
    <row r="31" spans="1:17" ht="16.5">
      <c r="A31" s="71" t="s">
        <v>28</v>
      </c>
      <c r="B31" s="90">
        <v>5</v>
      </c>
      <c r="C31" s="76">
        <v>5</v>
      </c>
      <c r="D31" s="77">
        <f t="shared" si="3"/>
        <v>43859.99999999999</v>
      </c>
      <c r="E31" s="77">
        <f t="shared" si="4"/>
        <v>46893.333333333336</v>
      </c>
      <c r="F31" s="84">
        <f t="shared" si="5"/>
        <v>96.56781987918727</v>
      </c>
      <c r="G31" s="76">
        <v>219.29999999999995</v>
      </c>
      <c r="H31" s="76">
        <v>0</v>
      </c>
      <c r="I31" s="76">
        <v>703.4</v>
      </c>
      <c r="J31" s="88"/>
      <c r="K31" s="43"/>
      <c r="P31" s="44"/>
      <c r="Q31" s="44"/>
    </row>
    <row r="32" spans="1:17" ht="16.5">
      <c r="A32" s="70" t="s">
        <v>29</v>
      </c>
      <c r="B32" s="78">
        <v>5</v>
      </c>
      <c r="C32" s="76">
        <v>5</v>
      </c>
      <c r="D32" s="77">
        <f t="shared" si="3"/>
        <v>50100</v>
      </c>
      <c r="E32" s="77">
        <f t="shared" si="4"/>
        <v>48560</v>
      </c>
      <c r="F32" s="84">
        <f t="shared" si="5"/>
        <v>100</v>
      </c>
      <c r="G32" s="76">
        <v>250.5</v>
      </c>
      <c r="H32" s="76">
        <v>2.4000000000000004</v>
      </c>
      <c r="I32" s="76">
        <v>728.4</v>
      </c>
      <c r="J32" s="88">
        <v>8.8</v>
      </c>
      <c r="K32" s="43"/>
      <c r="P32" s="44"/>
      <c r="Q32" s="44"/>
    </row>
    <row r="33" spans="1:17" ht="30">
      <c r="A33" s="70" t="s">
        <v>30</v>
      </c>
      <c r="B33" s="90">
        <v>5.998000000000001</v>
      </c>
      <c r="C33" s="76">
        <v>5.666</v>
      </c>
      <c r="D33" s="77">
        <f t="shared" si="3"/>
        <v>51067.02234078024</v>
      </c>
      <c r="E33" s="77">
        <f t="shared" si="4"/>
        <v>48558.653959289324</v>
      </c>
      <c r="F33" s="84">
        <f t="shared" si="5"/>
        <v>99.99722808749861</v>
      </c>
      <c r="G33" s="76">
        <v>306.29999999999995</v>
      </c>
      <c r="H33" s="76">
        <v>0</v>
      </c>
      <c r="I33" s="76">
        <v>825.4</v>
      </c>
      <c r="J33" s="88"/>
      <c r="K33" s="43"/>
      <c r="P33" s="44"/>
      <c r="Q33" s="44"/>
    </row>
    <row r="34" spans="1:17" ht="30">
      <c r="A34" s="70" t="s">
        <v>70</v>
      </c>
      <c r="B34" s="78">
        <v>2.3</v>
      </c>
      <c r="C34" s="76">
        <v>2.3</v>
      </c>
      <c r="D34" s="77">
        <f t="shared" si="3"/>
        <v>40086.95652173914</v>
      </c>
      <c r="E34" s="77">
        <f t="shared" si="4"/>
        <v>48521.73913043479</v>
      </c>
      <c r="F34" s="84">
        <f t="shared" si="5"/>
        <v>99.92120908244398</v>
      </c>
      <c r="G34" s="76">
        <v>92.20000000000002</v>
      </c>
      <c r="H34" s="76">
        <v>0</v>
      </c>
      <c r="I34" s="76">
        <v>334.8</v>
      </c>
      <c r="J34" s="88"/>
      <c r="K34" s="43"/>
      <c r="P34" s="44"/>
      <c r="Q34" s="44"/>
    </row>
    <row r="35" spans="1:17" ht="16.5">
      <c r="A35" s="70" t="s">
        <v>32</v>
      </c>
      <c r="B35" s="78">
        <v>3.900000000000002</v>
      </c>
      <c r="C35" s="76">
        <v>6.9</v>
      </c>
      <c r="D35" s="77">
        <f t="shared" si="3"/>
        <v>86358.97435897432</v>
      </c>
      <c r="E35" s="77">
        <f t="shared" si="4"/>
        <v>55695.65217391304</v>
      </c>
      <c r="F35" s="84">
        <f t="shared" si="5"/>
        <v>114.69450612420313</v>
      </c>
      <c r="G35" s="76">
        <v>336.80000000000007</v>
      </c>
      <c r="H35" s="76">
        <v>6</v>
      </c>
      <c r="I35" s="76">
        <v>1152.9</v>
      </c>
      <c r="J35" s="88">
        <v>16.8</v>
      </c>
      <c r="K35" s="43"/>
      <c r="P35" s="44"/>
      <c r="Q35" s="44"/>
    </row>
    <row r="36" spans="1:17" ht="30">
      <c r="A36" s="70" t="s">
        <v>71</v>
      </c>
      <c r="B36" s="78">
        <v>3.0000000000000018</v>
      </c>
      <c r="C36" s="76">
        <v>3.2</v>
      </c>
      <c r="D36" s="77">
        <f t="shared" si="3"/>
        <v>44126.666666666635</v>
      </c>
      <c r="E36" s="77">
        <f t="shared" si="4"/>
        <v>45541.666666666664</v>
      </c>
      <c r="F36" s="84">
        <f t="shared" si="5"/>
        <v>93.78432180120812</v>
      </c>
      <c r="G36" s="76">
        <v>132.38</v>
      </c>
      <c r="H36" s="76">
        <v>0</v>
      </c>
      <c r="I36" s="76">
        <v>437.2</v>
      </c>
      <c r="J36" s="88"/>
      <c r="K36" s="43"/>
      <c r="P36" s="44"/>
      <c r="Q36" s="44"/>
    </row>
    <row r="37" spans="1:17" ht="16.5">
      <c r="A37" s="70" t="s">
        <v>72</v>
      </c>
      <c r="B37" s="90">
        <v>9.100000000000001</v>
      </c>
      <c r="C37" s="76">
        <v>8.9</v>
      </c>
      <c r="D37" s="77">
        <f t="shared" si="3"/>
        <v>48560.43956043956</v>
      </c>
      <c r="E37" s="77">
        <f t="shared" si="4"/>
        <v>48659.176029962546</v>
      </c>
      <c r="F37" s="84">
        <f t="shared" si="5"/>
        <v>100.20423399909915</v>
      </c>
      <c r="G37" s="76">
        <v>441.9000000000001</v>
      </c>
      <c r="H37" s="76">
        <v>0</v>
      </c>
      <c r="I37" s="76">
        <v>1299.2</v>
      </c>
      <c r="J37" s="88"/>
      <c r="K37" s="43"/>
      <c r="P37" s="44"/>
      <c r="Q37" s="44"/>
    </row>
    <row r="38" spans="1:17" ht="30">
      <c r="A38" s="70" t="s">
        <v>73</v>
      </c>
      <c r="B38" s="78">
        <v>3.6000000000000005</v>
      </c>
      <c r="C38" s="76">
        <v>3.35</v>
      </c>
      <c r="D38" s="77">
        <f t="shared" si="3"/>
        <v>48569.444444444445</v>
      </c>
      <c r="E38" s="77">
        <f t="shared" si="4"/>
        <v>48562.18905472637</v>
      </c>
      <c r="F38" s="84">
        <f t="shared" si="5"/>
        <v>100.00450793806912</v>
      </c>
      <c r="G38" s="76">
        <v>174.85000000000002</v>
      </c>
      <c r="H38" s="76">
        <v>0</v>
      </c>
      <c r="I38" s="76">
        <v>488.05</v>
      </c>
      <c r="J38" s="88"/>
      <c r="K38" s="43"/>
      <c r="P38" s="44"/>
      <c r="Q38" s="44"/>
    </row>
    <row r="39" spans="1:17" ht="30">
      <c r="A39" s="70" t="s">
        <v>36</v>
      </c>
      <c r="B39" s="78">
        <v>4.6899999999999995</v>
      </c>
      <c r="C39" s="76">
        <v>4.43</v>
      </c>
      <c r="D39" s="77">
        <f t="shared" si="3"/>
        <v>39488.27292110873</v>
      </c>
      <c r="E39" s="77">
        <f t="shared" si="4"/>
        <v>46674.19112114371</v>
      </c>
      <c r="F39" s="84">
        <f t="shared" si="5"/>
        <v>96.11653855260236</v>
      </c>
      <c r="G39" s="76">
        <v>185.19999999999993</v>
      </c>
      <c r="H39" s="76">
        <v>0</v>
      </c>
      <c r="I39" s="76">
        <v>620.3</v>
      </c>
      <c r="J39" s="88"/>
      <c r="K39" s="43"/>
      <c r="P39" s="44"/>
      <c r="Q39" s="44"/>
    </row>
    <row r="40" spans="1:17" ht="16.5">
      <c r="A40" s="70" t="s">
        <v>74</v>
      </c>
      <c r="B40" s="78">
        <v>8.2</v>
      </c>
      <c r="C40" s="76">
        <v>8</v>
      </c>
      <c r="D40" s="77">
        <f t="shared" si="3"/>
        <v>49426.82926829269</v>
      </c>
      <c r="E40" s="77">
        <f t="shared" si="4"/>
        <v>48662.5</v>
      </c>
      <c r="F40" s="84">
        <f t="shared" si="5"/>
        <v>100.21107907742999</v>
      </c>
      <c r="G40" s="76">
        <v>405.30000000000007</v>
      </c>
      <c r="H40" s="76">
        <v>0</v>
      </c>
      <c r="I40" s="76">
        <v>1167.9</v>
      </c>
      <c r="J40" s="88">
        <v>0.2</v>
      </c>
      <c r="K40" s="43"/>
      <c r="P40" s="44"/>
      <c r="Q40" s="44"/>
    </row>
    <row r="41" spans="1:17" ht="16.5">
      <c r="A41" s="70" t="s">
        <v>38</v>
      </c>
      <c r="B41" s="78">
        <v>20.200000000000003</v>
      </c>
      <c r="C41" s="76">
        <v>20</v>
      </c>
      <c r="D41" s="77">
        <f t="shared" si="3"/>
        <v>48639.20792079206</v>
      </c>
      <c r="E41" s="77">
        <f t="shared" si="4"/>
        <v>48586.666666666664</v>
      </c>
      <c r="F41" s="84">
        <f t="shared" si="5"/>
        <v>100.05491488193299</v>
      </c>
      <c r="G41" s="76">
        <v>982.5119999999997</v>
      </c>
      <c r="H41" s="76">
        <v>15.200000000000001</v>
      </c>
      <c r="I41" s="76">
        <v>2915.2</v>
      </c>
      <c r="J41" s="88">
        <v>30.3</v>
      </c>
      <c r="K41" s="43"/>
      <c r="P41" s="44"/>
      <c r="Q41" s="44"/>
    </row>
    <row r="42" spans="1:17" ht="30">
      <c r="A42" s="72" t="s">
        <v>39</v>
      </c>
      <c r="B42" s="80">
        <v>4.180000000000001</v>
      </c>
      <c r="C42" s="81">
        <v>3.66</v>
      </c>
      <c r="D42" s="85">
        <f t="shared" si="3"/>
        <v>46770.334928229655</v>
      </c>
      <c r="E42" s="77">
        <f t="shared" si="4"/>
        <v>52686.70309653916</v>
      </c>
      <c r="F42" s="84">
        <f t="shared" si="5"/>
        <v>108.49815299946286</v>
      </c>
      <c r="G42" s="81">
        <v>195.5</v>
      </c>
      <c r="H42" s="81">
        <v>0</v>
      </c>
      <c r="I42" s="81">
        <v>578.5</v>
      </c>
      <c r="J42" s="89"/>
      <c r="K42" s="43"/>
      <c r="P42" s="44"/>
      <c r="Q42" s="44"/>
    </row>
    <row r="43" spans="1:17" s="54" customFormat="1" ht="16.5">
      <c r="A43" s="91" t="s">
        <v>47</v>
      </c>
      <c r="B43" s="83">
        <f>SUM(B22:B42)</f>
        <v>128.6866</v>
      </c>
      <c r="C43" s="83">
        <f>SUM(C22:C42)</f>
        <v>129.6122</v>
      </c>
      <c r="D43" s="83">
        <f>_xlfn.IFERROR(G43/B43*1000,0)</f>
        <v>49308.63819542983</v>
      </c>
      <c r="E43" s="83">
        <f>_xlfn.IFERROR(I43/C43/$K$1*1000,0)</f>
        <v>48885.80190239294</v>
      </c>
      <c r="F43" s="86">
        <f>_xlfn.IFERROR(E43/$I$2*100,0)</f>
        <v>100.67092648762961</v>
      </c>
      <c r="G43" s="83">
        <f>SUM(G22:G42)</f>
        <v>6345.361</v>
      </c>
      <c r="H43" s="83">
        <f>SUM(H22:H42)</f>
        <v>67.97</v>
      </c>
      <c r="I43" s="83">
        <f>SUM(I22:I42)</f>
        <v>19008.589</v>
      </c>
      <c r="J43" s="83">
        <f>SUM(J22:J42)</f>
        <v>179.20000000000002</v>
      </c>
      <c r="K43" s="87"/>
      <c r="P43" s="53"/>
      <c r="Q43" s="53"/>
    </row>
    <row r="44" spans="1:17" s="54" customFormat="1" ht="16.5">
      <c r="A44" s="91" t="s">
        <v>48</v>
      </c>
      <c r="B44" s="83">
        <f>B21+B43</f>
        <v>622.3856</v>
      </c>
      <c r="C44" s="83">
        <f>C21+C43</f>
        <v>585.2652</v>
      </c>
      <c r="D44" s="83">
        <f>_xlfn.IFERROR(G44/B44*1000,0)</f>
        <v>49673.04995488328</v>
      </c>
      <c r="E44" s="83">
        <f>_xlfn.IFERROR(I44/C44/$K$1*1000,0)</f>
        <v>49101.22738660468</v>
      </c>
      <c r="F44" s="86">
        <f>_xlfn.IFERROR(E44/$I$2*100,0)</f>
        <v>101.1145539262864</v>
      </c>
      <c r="G44" s="83">
        <f>G21+G43</f>
        <v>30915.791</v>
      </c>
      <c r="H44" s="83">
        <f>H21+H43</f>
        <v>144.92000000000002</v>
      </c>
      <c r="I44" s="83">
        <f>I21+I43</f>
        <v>86211.71900000001</v>
      </c>
      <c r="J44" s="83">
        <f>J21+J43</f>
        <v>298.35</v>
      </c>
      <c r="K44" s="87"/>
      <c r="P44" s="53"/>
      <c r="Q44" s="53"/>
    </row>
    <row r="45" spans="2:9" ht="16.5">
      <c r="B45" s="51"/>
      <c r="D45" s="51"/>
      <c r="E45" s="51"/>
      <c r="G45" s="51"/>
      <c r="H45" s="51"/>
      <c r="I45" s="51"/>
    </row>
    <row r="48" spans="2:3" ht="16.5">
      <c r="B48" s="48"/>
      <c r="C48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40">
      <selection activeCell="J13" sqref="J13"/>
    </sheetView>
  </sheetViews>
  <sheetFormatPr defaultColWidth="9.140625" defaultRowHeight="15"/>
  <cols>
    <col min="1" max="1" width="30.140625" style="47" customWidth="1"/>
    <col min="2" max="2" width="17.421875" style="48" customWidth="1"/>
    <col min="3" max="3" width="16.7109375" style="48" customWidth="1"/>
    <col min="4" max="4" width="17.00390625" style="36" customWidth="1"/>
    <col min="5" max="5" width="13.57421875" style="48" customWidth="1"/>
    <col min="6" max="6" width="16.28125" style="49" customWidth="1"/>
    <col min="7" max="7" width="14.00390625" style="48" customWidth="1"/>
    <col min="8" max="8" width="12.00390625" style="48" customWidth="1"/>
    <col min="9" max="9" width="16.140625" style="48" customWidth="1"/>
    <col min="10" max="11" width="11.8515625" style="50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37" t="s">
        <v>57</v>
      </c>
      <c r="K1" s="37">
        <f>VLOOKUP(month,месяцы!$A$1:$B$12,2,FALSE)</f>
        <v>3</v>
      </c>
    </row>
    <row r="2" spans="1:11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5">
        <v>59.70000000000002</v>
      </c>
      <c r="C4" s="76">
        <v>58.7</v>
      </c>
      <c r="D4" s="77">
        <f>_xlfn.IFERROR(G4/B4*1000,0)</f>
        <v>53063.651591289774</v>
      </c>
      <c r="E4" s="77">
        <f>_xlfn.IFERROR(I4/C4/$K$1*1000,0)</f>
        <v>48609.880749574106</v>
      </c>
      <c r="F4" s="84">
        <f>_xlfn.IFERROR(E4/$I$2*100,0)</f>
        <v>100.10271983025969</v>
      </c>
      <c r="G4" s="76">
        <v>3167.9000000000005</v>
      </c>
      <c r="H4" s="76">
        <v>0</v>
      </c>
      <c r="I4" s="78">
        <v>8560.2</v>
      </c>
      <c r="J4" s="88"/>
      <c r="K4" s="43"/>
      <c r="P4" s="44"/>
      <c r="Q4" s="44"/>
    </row>
    <row r="5" spans="1:17" ht="16.5">
      <c r="A5" s="65" t="s">
        <v>3</v>
      </c>
      <c r="B5" s="75">
        <v>23.989999999999995</v>
      </c>
      <c r="C5" s="76">
        <v>22.93</v>
      </c>
      <c r="D5" s="77">
        <f aca="true" t="shared" si="0" ref="D5:D20">_xlfn.IFERROR(G5/B5*1000,0)</f>
        <v>48557.73238849522</v>
      </c>
      <c r="E5" s="77">
        <f aca="true" t="shared" si="1" ref="E5:E20">_xlfn.IFERROR(I5/C5/$K$1*1000,0)</f>
        <v>48557.929931676124</v>
      </c>
      <c r="F5" s="84">
        <f aca="true" t="shared" si="2" ref="F5:F20">_xlfn.IFERROR(E5/$I$2*100,0)</f>
        <v>99.99573709159004</v>
      </c>
      <c r="G5" s="76">
        <v>1164.9</v>
      </c>
      <c r="H5" s="76">
        <v>4.54</v>
      </c>
      <c r="I5" s="78">
        <v>3340.3</v>
      </c>
      <c r="J5" s="88">
        <v>5.7</v>
      </c>
      <c r="K5" s="43"/>
      <c r="P5" s="44"/>
      <c r="Q5" s="44"/>
    </row>
    <row r="6" spans="1:17" ht="16.5">
      <c r="A6" s="65" t="s">
        <v>4</v>
      </c>
      <c r="B6" s="75">
        <v>158.39999999999998</v>
      </c>
      <c r="C6" s="76">
        <v>52.8</v>
      </c>
      <c r="D6" s="77">
        <f t="shared" si="0"/>
        <v>48546.71717171717</v>
      </c>
      <c r="E6" s="77">
        <f t="shared" si="1"/>
        <v>48546.71717171717</v>
      </c>
      <c r="F6" s="84">
        <f t="shared" si="2"/>
        <v>99.97264656449171</v>
      </c>
      <c r="G6" s="76">
        <v>7689.8</v>
      </c>
      <c r="H6" s="76">
        <v>0</v>
      </c>
      <c r="I6" s="78">
        <v>7689.8</v>
      </c>
      <c r="J6" s="88"/>
      <c r="K6" s="43"/>
      <c r="P6" s="44"/>
      <c r="Q6" s="44"/>
    </row>
    <row r="7" spans="1:17" ht="16.5">
      <c r="A7" s="65" t="s">
        <v>6</v>
      </c>
      <c r="B7" s="75">
        <v>49.80000000000001</v>
      </c>
      <c r="C7" s="76">
        <v>48.6</v>
      </c>
      <c r="D7" s="77">
        <f t="shared" si="0"/>
        <v>52548.192771084316</v>
      </c>
      <c r="E7" s="77">
        <f t="shared" si="1"/>
        <v>50360.082304526746</v>
      </c>
      <c r="F7" s="84">
        <f t="shared" si="2"/>
        <v>103.70692402085409</v>
      </c>
      <c r="G7" s="76">
        <v>2616.8999999999996</v>
      </c>
      <c r="H7" s="76">
        <v>0</v>
      </c>
      <c r="I7" s="78">
        <v>7342.5</v>
      </c>
      <c r="J7" s="88"/>
      <c r="K7" s="43"/>
      <c r="P7" s="44"/>
      <c r="Q7" s="44"/>
    </row>
    <row r="8" spans="1:17" ht="16.5">
      <c r="A8" s="65" t="s">
        <v>7</v>
      </c>
      <c r="B8" s="78">
        <v>12.998999999999999</v>
      </c>
      <c r="C8" s="76">
        <v>12.733</v>
      </c>
      <c r="D8" s="77">
        <f t="shared" si="0"/>
        <v>48562.19709208401</v>
      </c>
      <c r="E8" s="77">
        <f t="shared" si="1"/>
        <v>48581.37647582396</v>
      </c>
      <c r="F8" s="84">
        <f t="shared" si="2"/>
        <v>100.04402074922562</v>
      </c>
      <c r="G8" s="76">
        <v>631.26</v>
      </c>
      <c r="H8" s="76">
        <v>4.300000000000001</v>
      </c>
      <c r="I8" s="78">
        <v>1855.76</v>
      </c>
      <c r="J8" s="88">
        <v>16.1</v>
      </c>
      <c r="K8" s="43"/>
      <c r="P8" s="44"/>
      <c r="Q8" s="44"/>
    </row>
    <row r="9" spans="1:17" s="45" customFormat="1" ht="16.5">
      <c r="A9" s="65" t="s">
        <v>8</v>
      </c>
      <c r="B9" s="78">
        <v>86.59999999999997</v>
      </c>
      <c r="C9" s="76">
        <v>86.6</v>
      </c>
      <c r="D9" s="77">
        <f t="shared" si="0"/>
        <v>52145.49653579678</v>
      </c>
      <c r="E9" s="77">
        <f t="shared" si="1"/>
        <v>48559.66127790608</v>
      </c>
      <c r="F9" s="84">
        <f t="shared" si="2"/>
        <v>99.99930246685767</v>
      </c>
      <c r="G9" s="76">
        <v>4515.799999999999</v>
      </c>
      <c r="H9" s="76">
        <v>0</v>
      </c>
      <c r="I9" s="78">
        <v>12615.8</v>
      </c>
      <c r="J9" s="88"/>
      <c r="K9" s="43"/>
      <c r="P9" s="44"/>
      <c r="Q9" s="44"/>
    </row>
    <row r="10" spans="1:17" ht="16.5">
      <c r="A10" s="65" t="s">
        <v>9</v>
      </c>
      <c r="B10" s="78">
        <v>6.9</v>
      </c>
      <c r="C10" s="76">
        <v>7</v>
      </c>
      <c r="D10" s="77">
        <f t="shared" si="0"/>
        <v>53086.95652173912</v>
      </c>
      <c r="E10" s="77">
        <f t="shared" si="1"/>
        <v>48590.47619047619</v>
      </c>
      <c r="F10" s="84">
        <f t="shared" si="2"/>
        <v>100.0627598650663</v>
      </c>
      <c r="G10" s="76">
        <v>366.29999999999995</v>
      </c>
      <c r="H10" s="76">
        <v>12.000000000000004</v>
      </c>
      <c r="I10" s="78">
        <v>1020.4</v>
      </c>
      <c r="J10" s="88">
        <v>33.2</v>
      </c>
      <c r="K10" s="43"/>
      <c r="P10" s="44"/>
      <c r="Q10" s="44"/>
    </row>
    <row r="11" spans="1:17" ht="16.5">
      <c r="A11" s="65" t="s">
        <v>10</v>
      </c>
      <c r="B11" s="78">
        <v>8.000000000000004</v>
      </c>
      <c r="C11" s="76">
        <v>8.3</v>
      </c>
      <c r="D11" s="77">
        <f t="shared" si="0"/>
        <v>71324.99999999997</v>
      </c>
      <c r="E11" s="77">
        <f t="shared" si="1"/>
        <v>55903.61445783132</v>
      </c>
      <c r="F11" s="84">
        <f t="shared" si="2"/>
        <v>115.12276453424901</v>
      </c>
      <c r="G11" s="76">
        <v>570.6</v>
      </c>
      <c r="H11" s="76">
        <v>0</v>
      </c>
      <c r="I11" s="78">
        <v>1392</v>
      </c>
      <c r="J11" s="88"/>
      <c r="K11" s="43"/>
      <c r="P11" s="44"/>
      <c r="Q11" s="44"/>
    </row>
    <row r="12" spans="1:17" s="45" customFormat="1" ht="16.5">
      <c r="A12" s="66" t="s">
        <v>11</v>
      </c>
      <c r="B12" s="79">
        <v>15.989999999999998</v>
      </c>
      <c r="C12" s="76">
        <v>15.31</v>
      </c>
      <c r="D12" s="77">
        <f t="shared" si="0"/>
        <v>46747.9674796748</v>
      </c>
      <c r="E12" s="77">
        <f t="shared" si="1"/>
        <v>47779.229261920314</v>
      </c>
      <c r="F12" s="84">
        <f t="shared" si="2"/>
        <v>98.39215251631038</v>
      </c>
      <c r="G12" s="76">
        <v>747.5</v>
      </c>
      <c r="H12" s="76">
        <v>0</v>
      </c>
      <c r="I12" s="78">
        <v>2194.5</v>
      </c>
      <c r="J12" s="88"/>
      <c r="K12" s="43"/>
      <c r="P12" s="44"/>
      <c r="Q12" s="44"/>
    </row>
    <row r="13" spans="1:17" s="46" customFormat="1" ht="16.5">
      <c r="A13" s="65" t="s">
        <v>12</v>
      </c>
      <c r="B13" s="78">
        <v>53.90000000000002</v>
      </c>
      <c r="C13" s="76">
        <v>53.7</v>
      </c>
      <c r="D13" s="77">
        <f t="shared" si="0"/>
        <v>45909.09090909089</v>
      </c>
      <c r="E13" s="77">
        <f t="shared" si="1"/>
        <v>48549.348230912474</v>
      </c>
      <c r="F13" s="84">
        <f t="shared" si="2"/>
        <v>99.97806472593179</v>
      </c>
      <c r="G13" s="76">
        <v>2474.5</v>
      </c>
      <c r="H13" s="76">
        <v>53.5</v>
      </c>
      <c r="I13" s="78">
        <v>7821.3</v>
      </c>
      <c r="J13" s="88">
        <v>53.5</v>
      </c>
      <c r="K13" s="43"/>
      <c r="L13" s="45"/>
      <c r="P13" s="44"/>
      <c r="Q13" s="44"/>
    </row>
    <row r="14" spans="1:17" s="45" customFormat="1" ht="30">
      <c r="A14" s="66" t="s">
        <v>13</v>
      </c>
      <c r="B14" s="79">
        <v>107.21000000000004</v>
      </c>
      <c r="C14" s="76">
        <v>107.7</v>
      </c>
      <c r="D14" s="77">
        <f>_xlfn.IFERROR(G14/B14*1000,0)</f>
        <v>45934.14793396136</v>
      </c>
      <c r="E14" s="77">
        <f t="shared" si="1"/>
        <v>47735.37604456825</v>
      </c>
      <c r="F14" s="84">
        <f t="shared" si="2"/>
        <v>98.3018452318127</v>
      </c>
      <c r="G14" s="76">
        <v>4924.5999999999985</v>
      </c>
      <c r="H14" s="76">
        <v>0</v>
      </c>
      <c r="I14" s="78">
        <v>15423.3</v>
      </c>
      <c r="J14" s="88"/>
      <c r="K14" s="43"/>
      <c r="P14" s="44"/>
      <c r="Q14" s="44"/>
    </row>
    <row r="15" spans="1:17" s="45" customFormat="1" ht="16.5">
      <c r="A15" s="65" t="s">
        <v>14</v>
      </c>
      <c r="B15" s="78">
        <v>59.000000000000014</v>
      </c>
      <c r="C15" s="76">
        <v>58.6</v>
      </c>
      <c r="D15" s="77">
        <f t="shared" si="0"/>
        <v>53333.898305084746</v>
      </c>
      <c r="E15" s="77">
        <f t="shared" si="1"/>
        <v>48559.15813424346</v>
      </c>
      <c r="F15" s="84">
        <f t="shared" si="2"/>
        <v>99.9982663390516</v>
      </c>
      <c r="G15" s="76">
        <v>3146.7000000000007</v>
      </c>
      <c r="H15" s="76">
        <v>0</v>
      </c>
      <c r="I15" s="78">
        <v>8536.7</v>
      </c>
      <c r="J15" s="88"/>
      <c r="K15" s="43"/>
      <c r="P15" s="44"/>
      <c r="Q15" s="44"/>
    </row>
    <row r="16" spans="1:17" s="45" customFormat="1" ht="16.5">
      <c r="A16" s="67" t="s">
        <v>67</v>
      </c>
      <c r="B16" s="78">
        <v>80.80000000000001</v>
      </c>
      <c r="C16" s="76">
        <v>82.2</v>
      </c>
      <c r="D16" s="77">
        <f t="shared" si="0"/>
        <v>48173.26732673266</v>
      </c>
      <c r="E16" s="77">
        <f t="shared" si="1"/>
        <v>48560.016220600155</v>
      </c>
      <c r="F16" s="84">
        <f t="shared" si="2"/>
        <v>100.00003340321284</v>
      </c>
      <c r="G16" s="76">
        <v>3892.3999999999996</v>
      </c>
      <c r="H16" s="76">
        <v>0</v>
      </c>
      <c r="I16" s="78">
        <v>11974.9</v>
      </c>
      <c r="J16" s="88"/>
      <c r="K16" s="43"/>
      <c r="P16" s="44"/>
      <c r="Q16" s="44"/>
    </row>
    <row r="17" spans="1:17" s="45" customFormat="1" ht="30">
      <c r="A17" s="65" t="s">
        <v>68</v>
      </c>
      <c r="B17" s="78">
        <v>32</v>
      </c>
      <c r="C17" s="76">
        <v>32</v>
      </c>
      <c r="D17" s="77">
        <f t="shared" si="0"/>
        <v>49187.500000000015</v>
      </c>
      <c r="E17" s="77">
        <f t="shared" si="1"/>
        <v>48558.333333333336</v>
      </c>
      <c r="F17" s="84">
        <f t="shared" si="2"/>
        <v>99.99656781987919</v>
      </c>
      <c r="G17" s="76">
        <v>1574.0000000000005</v>
      </c>
      <c r="H17" s="76">
        <v>0</v>
      </c>
      <c r="I17" s="78">
        <v>4661.6</v>
      </c>
      <c r="J17" s="88"/>
      <c r="K17" s="43"/>
      <c r="P17" s="44"/>
      <c r="Q17" s="44"/>
    </row>
    <row r="18" spans="1:17" ht="16.5">
      <c r="A18" s="65" t="s">
        <v>16</v>
      </c>
      <c r="B18" s="78">
        <v>87.90000000000003</v>
      </c>
      <c r="C18" s="76">
        <v>87.9</v>
      </c>
      <c r="D18" s="77">
        <f t="shared" si="0"/>
        <v>48560.864618885076</v>
      </c>
      <c r="E18" s="77">
        <f t="shared" si="1"/>
        <v>48560.10618126659</v>
      </c>
      <c r="F18" s="84">
        <f t="shared" si="2"/>
        <v>100.00021865993942</v>
      </c>
      <c r="G18" s="76">
        <v>4268.5</v>
      </c>
      <c r="H18" s="76">
        <v>0</v>
      </c>
      <c r="I18" s="78">
        <v>12805.3</v>
      </c>
      <c r="J18" s="88"/>
      <c r="K18" s="43"/>
      <c r="P18" s="44"/>
      <c r="Q18" s="44"/>
    </row>
    <row r="19" spans="1:17" ht="16.5">
      <c r="A19" s="65" t="s">
        <v>17</v>
      </c>
      <c r="B19" s="78">
        <v>14.7</v>
      </c>
      <c r="C19" s="76">
        <v>14.5</v>
      </c>
      <c r="D19" s="77">
        <f t="shared" si="0"/>
        <v>48558.50340136056</v>
      </c>
      <c r="E19" s="77">
        <f t="shared" si="1"/>
        <v>48560</v>
      </c>
      <c r="F19" s="84">
        <f t="shared" si="2"/>
        <v>100</v>
      </c>
      <c r="G19" s="76">
        <v>713.8100000000002</v>
      </c>
      <c r="H19" s="76">
        <v>0</v>
      </c>
      <c r="I19" s="78">
        <v>2112.36</v>
      </c>
      <c r="J19" s="88"/>
      <c r="K19" s="43"/>
      <c r="P19" s="44"/>
      <c r="Q19" s="44"/>
    </row>
    <row r="20" spans="1:17" ht="16.5">
      <c r="A20" s="68" t="s">
        <v>18</v>
      </c>
      <c r="B20" s="80">
        <v>0.25</v>
      </c>
      <c r="C20" s="81">
        <v>0.25</v>
      </c>
      <c r="D20" s="85">
        <f t="shared" si="0"/>
        <v>48800</v>
      </c>
      <c r="E20" s="77">
        <f t="shared" si="1"/>
        <v>48666.666666666664</v>
      </c>
      <c r="F20" s="84">
        <f t="shared" si="2"/>
        <v>100.21965952773202</v>
      </c>
      <c r="G20" s="81">
        <v>12.2</v>
      </c>
      <c r="H20" s="81">
        <v>0</v>
      </c>
      <c r="I20" s="80">
        <v>36.5</v>
      </c>
      <c r="J20" s="89"/>
      <c r="K20" s="43"/>
      <c r="P20" s="44"/>
      <c r="Q20" s="44"/>
    </row>
    <row r="21" spans="1:17" s="54" customFormat="1" ht="16.5">
      <c r="A21" s="69" t="s">
        <v>46</v>
      </c>
      <c r="B21" s="83">
        <f>SUM(B4:B20)</f>
        <v>858.1390000000001</v>
      </c>
      <c r="C21" s="83">
        <f>SUM(C4:C20)</f>
        <v>749.823</v>
      </c>
      <c r="D21" s="83">
        <f>_xlfn.IFERROR(G21/B21*1000,0)</f>
        <v>49499.7547017441</v>
      </c>
      <c r="E21" s="83">
        <f>_xlfn.IFERROR(I21/C21/$K$1*1000,0)</f>
        <v>48626.24023714042</v>
      </c>
      <c r="F21" s="86">
        <f>_xlfn.IFERROR(E21/$I$2*100,0)</f>
        <v>100.13640905506675</v>
      </c>
      <c r="G21" s="83">
        <f>SUM(G4:G20)</f>
        <v>42477.66999999999</v>
      </c>
      <c r="H21" s="83">
        <f>SUM(H4:H20)</f>
        <v>74.34</v>
      </c>
      <c r="I21" s="83">
        <f>SUM(I4:I20)</f>
        <v>109383.22</v>
      </c>
      <c r="J21" s="83">
        <f>SUM(J4:J20)</f>
        <v>108.5</v>
      </c>
      <c r="K21" s="87"/>
      <c r="O21" s="53"/>
      <c r="P21" s="53"/>
      <c r="Q21" s="53"/>
    </row>
    <row r="22" spans="1:17" ht="30">
      <c r="A22" s="70" t="s">
        <v>19</v>
      </c>
      <c r="B22" s="78">
        <v>0</v>
      </c>
      <c r="C22" s="76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4">
        <f aca="true" t="shared" si="5" ref="F22:F42">_xlfn.IFERROR(E22/$I$2*100,0)</f>
        <v>0</v>
      </c>
      <c r="G22" s="76">
        <v>0</v>
      </c>
      <c r="H22" s="76">
        <v>0</v>
      </c>
      <c r="I22" s="76"/>
      <c r="J22" s="88"/>
      <c r="K22" s="43"/>
      <c r="P22" s="44"/>
      <c r="Q22" s="44"/>
    </row>
    <row r="23" spans="1:17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4">
        <f t="shared" si="5"/>
        <v>0</v>
      </c>
      <c r="G23" s="76">
        <v>0</v>
      </c>
      <c r="H23" s="76">
        <v>0</v>
      </c>
      <c r="I23" s="76"/>
      <c r="J23" s="88"/>
      <c r="K23" s="43"/>
      <c r="P23" s="44"/>
      <c r="Q23" s="44"/>
    </row>
    <row r="24" spans="1:17" ht="30">
      <c r="A24" s="70" t="s">
        <v>21</v>
      </c>
      <c r="B24" s="78">
        <v>0</v>
      </c>
      <c r="C24" s="76"/>
      <c r="D24" s="77">
        <f t="shared" si="3"/>
        <v>0</v>
      </c>
      <c r="E24" s="77">
        <f t="shared" si="4"/>
        <v>0</v>
      </c>
      <c r="F24" s="84">
        <f t="shared" si="5"/>
        <v>0</v>
      </c>
      <c r="G24" s="76">
        <v>0</v>
      </c>
      <c r="H24" s="76">
        <v>0</v>
      </c>
      <c r="I24" s="76"/>
      <c r="J24" s="88"/>
      <c r="K24" s="43"/>
      <c r="P24" s="44"/>
      <c r="Q24" s="44"/>
    </row>
    <row r="25" spans="1:17" ht="30">
      <c r="A25" s="70" t="s">
        <v>22</v>
      </c>
      <c r="B25" s="78">
        <v>0.21774099999999996</v>
      </c>
      <c r="C25" s="76">
        <v>0.206507</v>
      </c>
      <c r="D25" s="77">
        <f t="shared" si="3"/>
        <v>48608.2088352676</v>
      </c>
      <c r="E25" s="77">
        <f t="shared" si="4"/>
        <v>48560.09723641329</v>
      </c>
      <c r="F25" s="84">
        <f t="shared" si="5"/>
        <v>100.00020023973082</v>
      </c>
      <c r="G25" s="76">
        <v>10.584</v>
      </c>
      <c r="H25" s="76">
        <v>0</v>
      </c>
      <c r="I25" s="76">
        <v>30.084</v>
      </c>
      <c r="J25" s="88"/>
      <c r="K25" s="43"/>
      <c r="P25" s="44"/>
      <c r="Q25" s="44"/>
    </row>
    <row r="26" spans="1:17" ht="30">
      <c r="A26" s="70" t="s">
        <v>23</v>
      </c>
      <c r="B26" s="78">
        <v>0</v>
      </c>
      <c r="C26" s="76"/>
      <c r="D26" s="77">
        <f t="shared" si="3"/>
        <v>0</v>
      </c>
      <c r="E26" s="77">
        <f t="shared" si="4"/>
        <v>0</v>
      </c>
      <c r="F26" s="84">
        <f t="shared" si="5"/>
        <v>0</v>
      </c>
      <c r="G26" s="76">
        <v>0</v>
      </c>
      <c r="H26" s="76">
        <v>0</v>
      </c>
      <c r="I26" s="76"/>
      <c r="J26" s="88"/>
      <c r="K26" s="43"/>
      <c r="P26" s="44"/>
      <c r="Q26" s="44"/>
    </row>
    <row r="27" spans="1:17" ht="16.5">
      <c r="A27" s="70" t="s">
        <v>24</v>
      </c>
      <c r="B27" s="78">
        <v>0</v>
      </c>
      <c r="C27" s="76"/>
      <c r="D27" s="77">
        <f t="shared" si="3"/>
        <v>0</v>
      </c>
      <c r="E27" s="77">
        <f t="shared" si="4"/>
        <v>0</v>
      </c>
      <c r="F27" s="84">
        <f t="shared" si="5"/>
        <v>0</v>
      </c>
      <c r="G27" s="76">
        <v>0</v>
      </c>
      <c r="H27" s="76">
        <v>0</v>
      </c>
      <c r="I27" s="76"/>
      <c r="J27" s="88"/>
      <c r="K27" s="43"/>
      <c r="P27" s="44"/>
      <c r="Q27" s="44"/>
    </row>
    <row r="28" spans="1:17" ht="30">
      <c r="A28" s="70" t="s">
        <v>25</v>
      </c>
      <c r="B28" s="90">
        <v>0</v>
      </c>
      <c r="C28" s="76"/>
      <c r="D28" s="77">
        <f t="shared" si="3"/>
        <v>0</v>
      </c>
      <c r="E28" s="77">
        <f t="shared" si="4"/>
        <v>0</v>
      </c>
      <c r="F28" s="84">
        <f t="shared" si="5"/>
        <v>0</v>
      </c>
      <c r="G28" s="76">
        <v>0</v>
      </c>
      <c r="H28" s="76">
        <v>0</v>
      </c>
      <c r="I28" s="76"/>
      <c r="J28" s="88"/>
      <c r="K28" s="43"/>
      <c r="P28" s="44"/>
      <c r="Q28" s="44"/>
    </row>
    <row r="29" spans="1:17" ht="16.5">
      <c r="A29" s="70" t="s">
        <v>26</v>
      </c>
      <c r="B29" s="90">
        <v>0</v>
      </c>
      <c r="C29" s="76">
        <v>0</v>
      </c>
      <c r="D29" s="77">
        <f t="shared" si="3"/>
        <v>0</v>
      </c>
      <c r="E29" s="77">
        <f t="shared" si="4"/>
        <v>0</v>
      </c>
      <c r="F29" s="84">
        <f t="shared" si="5"/>
        <v>0</v>
      </c>
      <c r="G29" s="76">
        <v>0</v>
      </c>
      <c r="H29" s="76">
        <v>0</v>
      </c>
      <c r="I29" s="76">
        <v>0</v>
      </c>
      <c r="J29" s="88">
        <v>0</v>
      </c>
      <c r="K29" s="43"/>
      <c r="P29" s="44"/>
      <c r="Q29" s="44"/>
    </row>
    <row r="30" spans="1:17" ht="16.5">
      <c r="A30" s="70" t="s">
        <v>27</v>
      </c>
      <c r="B30" s="78">
        <v>0</v>
      </c>
      <c r="C30" s="76"/>
      <c r="D30" s="77">
        <f t="shared" si="3"/>
        <v>0</v>
      </c>
      <c r="E30" s="77">
        <f t="shared" si="4"/>
        <v>0</v>
      </c>
      <c r="F30" s="84">
        <f t="shared" si="5"/>
        <v>0</v>
      </c>
      <c r="G30" s="76">
        <v>0</v>
      </c>
      <c r="H30" s="76">
        <v>0</v>
      </c>
      <c r="I30" s="76"/>
      <c r="J30" s="88"/>
      <c r="K30" s="43"/>
      <c r="P30" s="44"/>
      <c r="Q30" s="44"/>
    </row>
    <row r="31" spans="1:17" ht="16.5">
      <c r="A31" s="71" t="s">
        <v>28</v>
      </c>
      <c r="B31" s="90">
        <v>0</v>
      </c>
      <c r="C31" s="76"/>
      <c r="D31" s="77">
        <f t="shared" si="3"/>
        <v>0</v>
      </c>
      <c r="E31" s="77">
        <f t="shared" si="4"/>
        <v>0</v>
      </c>
      <c r="F31" s="84">
        <f t="shared" si="5"/>
        <v>0</v>
      </c>
      <c r="G31" s="76">
        <v>0</v>
      </c>
      <c r="H31" s="76">
        <v>0</v>
      </c>
      <c r="I31" s="76"/>
      <c r="J31" s="88"/>
      <c r="K31" s="43"/>
      <c r="P31" s="44"/>
      <c r="Q31" s="44"/>
    </row>
    <row r="32" spans="1:17" ht="16.5">
      <c r="A32" s="70" t="s">
        <v>29</v>
      </c>
      <c r="B32" s="78">
        <v>0</v>
      </c>
      <c r="C32" s="76"/>
      <c r="D32" s="77">
        <f t="shared" si="3"/>
        <v>0</v>
      </c>
      <c r="E32" s="77">
        <f t="shared" si="4"/>
        <v>0</v>
      </c>
      <c r="F32" s="84">
        <f t="shared" si="5"/>
        <v>0</v>
      </c>
      <c r="G32" s="76">
        <v>0</v>
      </c>
      <c r="H32" s="76">
        <v>0</v>
      </c>
      <c r="I32" s="76"/>
      <c r="J32" s="88"/>
      <c r="K32" s="43"/>
      <c r="P32" s="44"/>
      <c r="Q32" s="44"/>
    </row>
    <row r="33" spans="1:17" ht="30">
      <c r="A33" s="70" t="s">
        <v>30</v>
      </c>
      <c r="B33" s="90">
        <v>0</v>
      </c>
      <c r="C33" s="76"/>
      <c r="D33" s="77">
        <f t="shared" si="3"/>
        <v>0</v>
      </c>
      <c r="E33" s="77">
        <f t="shared" si="4"/>
        <v>0</v>
      </c>
      <c r="F33" s="84">
        <f t="shared" si="5"/>
        <v>0</v>
      </c>
      <c r="G33" s="76">
        <v>0</v>
      </c>
      <c r="H33" s="76">
        <v>0</v>
      </c>
      <c r="I33" s="76"/>
      <c r="J33" s="88"/>
      <c r="K33" s="43"/>
      <c r="P33" s="44"/>
      <c r="Q33" s="44"/>
    </row>
    <row r="34" spans="1:17" ht="30">
      <c r="A34" s="70" t="s">
        <v>70</v>
      </c>
      <c r="B34" s="78">
        <v>0</v>
      </c>
      <c r="C34" s="76"/>
      <c r="D34" s="77">
        <f t="shared" si="3"/>
        <v>0</v>
      </c>
      <c r="E34" s="77">
        <f t="shared" si="4"/>
        <v>0</v>
      </c>
      <c r="F34" s="84">
        <f t="shared" si="5"/>
        <v>0</v>
      </c>
      <c r="G34" s="76">
        <v>0</v>
      </c>
      <c r="H34" s="76">
        <v>0</v>
      </c>
      <c r="I34" s="76"/>
      <c r="J34" s="88"/>
      <c r="K34" s="43"/>
      <c r="P34" s="44"/>
      <c r="Q34" s="44"/>
    </row>
    <row r="35" spans="1:17" ht="16.5">
      <c r="A35" s="70" t="s">
        <v>32</v>
      </c>
      <c r="B35" s="78">
        <v>0</v>
      </c>
      <c r="C35" s="76"/>
      <c r="D35" s="77">
        <f t="shared" si="3"/>
        <v>0</v>
      </c>
      <c r="E35" s="77">
        <f t="shared" si="4"/>
        <v>0</v>
      </c>
      <c r="F35" s="84">
        <f t="shared" si="5"/>
        <v>0</v>
      </c>
      <c r="G35" s="76">
        <v>0</v>
      </c>
      <c r="H35" s="76">
        <v>0</v>
      </c>
      <c r="I35" s="76"/>
      <c r="J35" s="88"/>
      <c r="K35" s="43"/>
      <c r="P35" s="44"/>
      <c r="Q35" s="44"/>
    </row>
    <row r="36" spans="1:17" ht="30">
      <c r="A36" s="70" t="s">
        <v>71</v>
      </c>
      <c r="B36" s="78">
        <v>0</v>
      </c>
      <c r="C36" s="76"/>
      <c r="D36" s="77">
        <f t="shared" si="3"/>
        <v>0</v>
      </c>
      <c r="E36" s="77">
        <f t="shared" si="4"/>
        <v>0</v>
      </c>
      <c r="F36" s="84">
        <f t="shared" si="5"/>
        <v>0</v>
      </c>
      <c r="G36" s="76">
        <v>0</v>
      </c>
      <c r="H36" s="76">
        <v>0</v>
      </c>
      <c r="I36" s="76"/>
      <c r="J36" s="88"/>
      <c r="K36" s="43"/>
      <c r="P36" s="44"/>
      <c r="Q36" s="44"/>
    </row>
    <row r="37" spans="1:17" ht="30">
      <c r="A37" s="70" t="s">
        <v>72</v>
      </c>
      <c r="B37" s="90">
        <v>0</v>
      </c>
      <c r="C37" s="76"/>
      <c r="D37" s="77">
        <f t="shared" si="3"/>
        <v>0</v>
      </c>
      <c r="E37" s="77">
        <f t="shared" si="4"/>
        <v>0</v>
      </c>
      <c r="F37" s="84">
        <f t="shared" si="5"/>
        <v>0</v>
      </c>
      <c r="G37" s="76">
        <v>0</v>
      </c>
      <c r="H37" s="76">
        <v>0</v>
      </c>
      <c r="I37" s="76"/>
      <c r="J37" s="88"/>
      <c r="K37" s="43"/>
      <c r="P37" s="44"/>
      <c r="Q37" s="44"/>
    </row>
    <row r="38" spans="1:17" ht="30">
      <c r="A38" s="70" t="s">
        <v>73</v>
      </c>
      <c r="B38" s="78">
        <v>0</v>
      </c>
      <c r="C38" s="76"/>
      <c r="D38" s="77">
        <f t="shared" si="3"/>
        <v>0</v>
      </c>
      <c r="E38" s="77">
        <f t="shared" si="4"/>
        <v>0</v>
      </c>
      <c r="F38" s="84">
        <f t="shared" si="5"/>
        <v>0</v>
      </c>
      <c r="G38" s="76">
        <v>0</v>
      </c>
      <c r="H38" s="76">
        <v>0</v>
      </c>
      <c r="I38" s="76"/>
      <c r="J38" s="88"/>
      <c r="K38" s="43"/>
      <c r="P38" s="44"/>
      <c r="Q38" s="44"/>
    </row>
    <row r="39" spans="1:17" ht="30">
      <c r="A39" s="70" t="s">
        <v>36</v>
      </c>
      <c r="B39" s="78">
        <v>0</v>
      </c>
      <c r="C39" s="76"/>
      <c r="D39" s="77">
        <f t="shared" si="3"/>
        <v>0</v>
      </c>
      <c r="E39" s="77">
        <f t="shared" si="4"/>
        <v>0</v>
      </c>
      <c r="F39" s="84">
        <f t="shared" si="5"/>
        <v>0</v>
      </c>
      <c r="G39" s="76">
        <v>0</v>
      </c>
      <c r="H39" s="76">
        <v>0</v>
      </c>
      <c r="I39" s="76"/>
      <c r="J39" s="88"/>
      <c r="K39" s="43"/>
      <c r="P39" s="44"/>
      <c r="Q39" s="44"/>
    </row>
    <row r="40" spans="1:17" ht="30">
      <c r="A40" s="70" t="s">
        <v>74</v>
      </c>
      <c r="B40" s="78">
        <v>4</v>
      </c>
      <c r="C40" s="76">
        <v>4</v>
      </c>
      <c r="D40" s="77">
        <f t="shared" si="3"/>
        <v>48550.000000000015</v>
      </c>
      <c r="E40" s="77">
        <f t="shared" si="4"/>
        <v>48558.333333333336</v>
      </c>
      <c r="F40" s="84">
        <f t="shared" si="5"/>
        <v>99.99656781987919</v>
      </c>
      <c r="G40" s="76">
        <v>194.20000000000005</v>
      </c>
      <c r="H40" s="76">
        <v>0</v>
      </c>
      <c r="I40" s="76">
        <v>582.7</v>
      </c>
      <c r="J40" s="88"/>
      <c r="K40" s="43"/>
      <c r="P40" s="44"/>
      <c r="Q40" s="44"/>
    </row>
    <row r="41" spans="1:17" ht="16.5">
      <c r="A41" s="70" t="s">
        <v>38</v>
      </c>
      <c r="B41" s="78">
        <v>0</v>
      </c>
      <c r="C41" s="76">
        <v>0</v>
      </c>
      <c r="D41" s="77">
        <f t="shared" si="3"/>
        <v>0</v>
      </c>
      <c r="E41" s="77">
        <f t="shared" si="4"/>
        <v>0</v>
      </c>
      <c r="F41" s="84">
        <f t="shared" si="5"/>
        <v>0</v>
      </c>
      <c r="G41" s="76">
        <v>0</v>
      </c>
      <c r="H41" s="76">
        <v>0</v>
      </c>
      <c r="I41" s="76">
        <v>0</v>
      </c>
      <c r="J41" s="88"/>
      <c r="K41" s="43"/>
      <c r="P41" s="44"/>
      <c r="Q41" s="44"/>
    </row>
    <row r="42" spans="1:17" ht="30">
      <c r="A42" s="72" t="s">
        <v>39</v>
      </c>
      <c r="B42" s="80">
        <v>0</v>
      </c>
      <c r="C42" s="81"/>
      <c r="D42" s="85">
        <f t="shared" si="3"/>
        <v>0</v>
      </c>
      <c r="E42" s="77">
        <f t="shared" si="4"/>
        <v>0</v>
      </c>
      <c r="F42" s="84">
        <f t="shared" si="5"/>
        <v>0</v>
      </c>
      <c r="G42" s="81">
        <v>0</v>
      </c>
      <c r="H42" s="81">
        <v>0</v>
      </c>
      <c r="I42" s="81"/>
      <c r="J42" s="89"/>
      <c r="K42" s="43"/>
      <c r="P42" s="44"/>
      <c r="Q42" s="44"/>
    </row>
    <row r="43" spans="1:17" s="54" customFormat="1" ht="16.5">
      <c r="A43" s="91" t="s">
        <v>47</v>
      </c>
      <c r="B43" s="83">
        <f>SUM(B22:B42)</f>
        <v>4.217741</v>
      </c>
      <c r="C43" s="83">
        <f>SUM(C22:C42)</f>
        <v>4.206507</v>
      </c>
      <c r="D43" s="83">
        <f>_xlfn.IFERROR(G43/B43*1000,0)</f>
        <v>48553.00503278889</v>
      </c>
      <c r="E43" s="83">
        <f>_xlfn.IFERROR(I43/C43/$K$1*1000,0)</f>
        <v>48558.41992734907</v>
      </c>
      <c r="F43" s="86">
        <f>_xlfn.IFERROR(E43/$I$2*100,0)</f>
        <v>99.99674614363482</v>
      </c>
      <c r="G43" s="83">
        <f>SUM(G22:G42)</f>
        <v>204.78400000000005</v>
      </c>
      <c r="H43" s="83">
        <f>SUM(H22:H42)</f>
        <v>0</v>
      </c>
      <c r="I43" s="83">
        <f>SUM(I22:I42)</f>
        <v>612.784</v>
      </c>
      <c r="J43" s="83">
        <f>SUM(J22:J42)</f>
        <v>0</v>
      </c>
      <c r="K43" s="87"/>
      <c r="P43" s="53"/>
      <c r="Q43" s="53"/>
    </row>
    <row r="44" spans="1:17" s="54" customFormat="1" ht="16.5">
      <c r="A44" s="91" t="s">
        <v>48</v>
      </c>
      <c r="B44" s="83">
        <f>B21+B43</f>
        <v>862.3567410000002</v>
      </c>
      <c r="C44" s="83">
        <f>C21+C43</f>
        <v>754.029507</v>
      </c>
      <c r="D44" s="83">
        <f>_xlfn.IFERROR(G44/B44*1000,0)</f>
        <v>49495.12419941758</v>
      </c>
      <c r="E44" s="83">
        <f>_xlfn.IFERROR(I44/C44/$K$1*1000,0)</f>
        <v>48625.86188774529</v>
      </c>
      <c r="F44" s="86">
        <f>_xlfn.IFERROR(E44/$I$2*100,0)</f>
        <v>100.13562991710315</v>
      </c>
      <c r="G44" s="83">
        <f>G21+G43</f>
        <v>42682.45399999999</v>
      </c>
      <c r="H44" s="83">
        <f>H21+H43</f>
        <v>74.34</v>
      </c>
      <c r="I44" s="83">
        <f>I21+I43</f>
        <v>109996.004</v>
      </c>
      <c r="J44" s="83">
        <f>J21+J43</f>
        <v>108.5</v>
      </c>
      <c r="K44" s="87"/>
      <c r="P44" s="53"/>
      <c r="Q44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zoomScalePageLayoutView="0" workbookViewId="0" topLeftCell="A31">
      <selection activeCell="H51" sqref="H51"/>
    </sheetView>
  </sheetViews>
  <sheetFormatPr defaultColWidth="9.140625" defaultRowHeight="15"/>
  <cols>
    <col min="1" max="1" width="30.7109375" style="36" customWidth="1"/>
    <col min="2" max="2" width="17.00390625" style="36" customWidth="1"/>
    <col min="3" max="3" width="16.7109375" style="51" customWidth="1"/>
    <col min="4" max="4" width="17.28125" style="48" customWidth="1"/>
    <col min="5" max="5" width="14.140625" style="48" customWidth="1"/>
    <col min="6" max="6" width="16.57421875" style="52" customWidth="1"/>
    <col min="7" max="7" width="15.140625" style="36" customWidth="1"/>
    <col min="8" max="8" width="12.8515625" style="36" customWidth="1"/>
    <col min="9" max="9" width="14.7109375" style="36" customWidth="1"/>
    <col min="10" max="10" width="13.140625" style="50" customWidth="1"/>
    <col min="11" max="12" width="16.28125" style="50" customWidth="1"/>
    <col min="13" max="14" width="9.28125" style="38" bestFit="1" customWidth="1"/>
    <col min="15" max="15" width="10.140625" style="38" bestFit="1" customWidth="1"/>
    <col min="16" max="16" width="9.28125" style="38" bestFit="1" customWidth="1"/>
    <col min="17" max="16384" width="9.140625" style="38" customWidth="1"/>
  </cols>
  <sheetData>
    <row r="1" spans="1:11" ht="20.2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37" t="s">
        <v>57</v>
      </c>
      <c r="K1" s="37">
        <f>VLOOKUP(month,месяцы!$A$1:$B$12,2,FALSE)</f>
        <v>3</v>
      </c>
    </row>
    <row r="2" spans="1:11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</row>
    <row r="4" spans="1:16" ht="16.5">
      <c r="A4" s="65" t="s">
        <v>2</v>
      </c>
      <c r="B4" s="75">
        <v>3</v>
      </c>
      <c r="C4" s="76">
        <v>3</v>
      </c>
      <c r="D4" s="77">
        <f>_xlfn.IFERROR(G4/B4*1000,0)</f>
        <v>53233.33333333335</v>
      </c>
      <c r="E4" s="77">
        <f>_xlfn.IFERROR(I4/C4/$K$1*1000,0)</f>
        <v>48566.66666666667</v>
      </c>
      <c r="F4" s="84">
        <f>_xlfn.IFERROR(E4/$I$2*100,0)</f>
        <v>100.01372872048326</v>
      </c>
      <c r="G4" s="76">
        <v>159.70000000000005</v>
      </c>
      <c r="H4" s="76">
        <v>0</v>
      </c>
      <c r="I4" s="78">
        <v>437.1</v>
      </c>
      <c r="J4" s="88"/>
      <c r="K4" s="43"/>
      <c r="L4" s="43"/>
      <c r="O4" s="44"/>
      <c r="P4" s="44"/>
    </row>
    <row r="5" spans="1:16" ht="16.5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4">
        <f aca="true" t="shared" si="2" ref="F5:F20">_xlfn.IFERROR(E5/$I$2*100,0)</f>
        <v>0</v>
      </c>
      <c r="G5" s="76">
        <v>0</v>
      </c>
      <c r="H5" s="76">
        <v>0</v>
      </c>
      <c r="I5" s="78"/>
      <c r="J5" s="88"/>
      <c r="K5" s="43"/>
      <c r="L5" s="43"/>
      <c r="O5" s="44"/>
      <c r="P5" s="44"/>
    </row>
    <row r="6" spans="1:16" ht="16.5">
      <c r="A6" s="65" t="s">
        <v>4</v>
      </c>
      <c r="B6" s="75">
        <v>3</v>
      </c>
      <c r="C6" s="76">
        <v>1</v>
      </c>
      <c r="D6" s="77">
        <f t="shared" si="0"/>
        <v>52866.666666666664</v>
      </c>
      <c r="E6" s="77">
        <f t="shared" si="1"/>
        <v>52866.666666666664</v>
      </c>
      <c r="F6" s="84">
        <f t="shared" si="2"/>
        <v>108.86875343218011</v>
      </c>
      <c r="G6" s="76">
        <v>158.6</v>
      </c>
      <c r="H6" s="76">
        <v>0</v>
      </c>
      <c r="I6" s="78">
        <v>158.6</v>
      </c>
      <c r="J6" s="88"/>
      <c r="K6" s="43"/>
      <c r="L6" s="43"/>
      <c r="O6" s="44"/>
      <c r="P6" s="44"/>
    </row>
    <row r="7" spans="1:16" ht="16.5">
      <c r="A7" s="65" t="s">
        <v>6</v>
      </c>
      <c r="B7" s="75">
        <v>0</v>
      </c>
      <c r="C7" s="76"/>
      <c r="D7" s="77">
        <f t="shared" si="0"/>
        <v>0</v>
      </c>
      <c r="E7" s="77">
        <f t="shared" si="1"/>
        <v>0</v>
      </c>
      <c r="F7" s="84">
        <f t="shared" si="2"/>
        <v>0</v>
      </c>
      <c r="G7" s="76">
        <v>0</v>
      </c>
      <c r="H7" s="76">
        <v>0</v>
      </c>
      <c r="I7" s="78"/>
      <c r="J7" s="88"/>
      <c r="K7" s="43"/>
      <c r="L7" s="43"/>
      <c r="O7" s="44"/>
      <c r="P7" s="44"/>
    </row>
    <row r="8" spans="1:16" ht="16.5">
      <c r="A8" s="65" t="s">
        <v>7</v>
      </c>
      <c r="B8" s="78">
        <v>0.9979999999999998</v>
      </c>
      <c r="C8" s="76">
        <v>0.966</v>
      </c>
      <c r="D8" s="77">
        <f t="shared" si="0"/>
        <v>48597.19438877758</v>
      </c>
      <c r="E8" s="77">
        <f t="shared" si="1"/>
        <v>48585.231193926855</v>
      </c>
      <c r="F8" s="84">
        <f t="shared" si="2"/>
        <v>100.05195880133206</v>
      </c>
      <c r="G8" s="76">
        <v>48.500000000000014</v>
      </c>
      <c r="H8" s="76">
        <v>0.7</v>
      </c>
      <c r="I8" s="78">
        <v>140.8</v>
      </c>
      <c r="J8" s="88">
        <v>2.4</v>
      </c>
      <c r="K8" s="43"/>
      <c r="L8" s="43"/>
      <c r="O8" s="44"/>
      <c r="P8" s="44"/>
    </row>
    <row r="9" spans="1:16" s="45" customFormat="1" ht="16.5">
      <c r="A9" s="65" t="s">
        <v>8</v>
      </c>
      <c r="B9" s="78">
        <v>5</v>
      </c>
      <c r="C9" s="76">
        <v>5</v>
      </c>
      <c r="D9" s="77">
        <f t="shared" si="0"/>
        <v>50679.99999999999</v>
      </c>
      <c r="E9" s="77">
        <f t="shared" si="1"/>
        <v>48560</v>
      </c>
      <c r="F9" s="84">
        <f t="shared" si="2"/>
        <v>100</v>
      </c>
      <c r="G9" s="76">
        <v>253.39999999999998</v>
      </c>
      <c r="H9" s="76">
        <v>0</v>
      </c>
      <c r="I9" s="78">
        <v>728.4</v>
      </c>
      <c r="J9" s="88"/>
      <c r="K9" s="43"/>
      <c r="L9" s="43"/>
      <c r="O9" s="44"/>
      <c r="P9" s="44"/>
    </row>
    <row r="10" spans="1:16" ht="16.5">
      <c r="A10" s="65" t="s">
        <v>9</v>
      </c>
      <c r="B10" s="78">
        <v>0</v>
      </c>
      <c r="C10" s="76"/>
      <c r="D10" s="77">
        <f t="shared" si="0"/>
        <v>0</v>
      </c>
      <c r="E10" s="77">
        <f t="shared" si="1"/>
        <v>0</v>
      </c>
      <c r="F10" s="84">
        <f t="shared" si="2"/>
        <v>0</v>
      </c>
      <c r="G10" s="76">
        <v>0</v>
      </c>
      <c r="H10" s="76">
        <v>0</v>
      </c>
      <c r="I10" s="78"/>
      <c r="J10" s="88"/>
      <c r="K10" s="43"/>
      <c r="L10" s="43"/>
      <c r="O10" s="44"/>
      <c r="P10" s="44"/>
    </row>
    <row r="11" spans="1:16" ht="16.5">
      <c r="A11" s="65" t="s">
        <v>10</v>
      </c>
      <c r="B11" s="78">
        <v>0</v>
      </c>
      <c r="C11" s="76"/>
      <c r="D11" s="77">
        <f t="shared" si="0"/>
        <v>0</v>
      </c>
      <c r="E11" s="77">
        <f t="shared" si="1"/>
        <v>0</v>
      </c>
      <c r="F11" s="84">
        <f t="shared" si="2"/>
        <v>0</v>
      </c>
      <c r="G11" s="76">
        <v>0</v>
      </c>
      <c r="H11" s="76">
        <v>0</v>
      </c>
      <c r="I11" s="78"/>
      <c r="J11" s="88"/>
      <c r="K11" s="43"/>
      <c r="L11" s="43"/>
      <c r="O11" s="44"/>
      <c r="P11" s="44"/>
    </row>
    <row r="12" spans="1:16" s="45" customFormat="1" ht="16.5">
      <c r="A12" s="66" t="s">
        <v>11</v>
      </c>
      <c r="B12" s="79">
        <v>1</v>
      </c>
      <c r="C12" s="76">
        <v>1</v>
      </c>
      <c r="D12" s="77">
        <f t="shared" si="0"/>
        <v>48599.99999999999</v>
      </c>
      <c r="E12" s="77">
        <f t="shared" si="1"/>
        <v>48566.666666666664</v>
      </c>
      <c r="F12" s="84">
        <f t="shared" si="2"/>
        <v>100.01372872048324</v>
      </c>
      <c r="G12" s="76">
        <v>48.599999999999994</v>
      </c>
      <c r="H12" s="76">
        <v>0</v>
      </c>
      <c r="I12" s="78">
        <v>145.7</v>
      </c>
      <c r="J12" s="88"/>
      <c r="K12" s="43"/>
      <c r="L12" s="43"/>
      <c r="O12" s="44"/>
      <c r="P12" s="44"/>
    </row>
    <row r="13" spans="1:16" s="46" customFormat="1" ht="16.5">
      <c r="A13" s="65" t="s">
        <v>12</v>
      </c>
      <c r="B13" s="78">
        <v>0</v>
      </c>
      <c r="C13" s="76"/>
      <c r="D13" s="77">
        <f t="shared" si="0"/>
        <v>0</v>
      </c>
      <c r="E13" s="77">
        <f t="shared" si="1"/>
        <v>0</v>
      </c>
      <c r="F13" s="84">
        <f t="shared" si="2"/>
        <v>0</v>
      </c>
      <c r="G13" s="76">
        <v>0</v>
      </c>
      <c r="H13" s="76">
        <v>0</v>
      </c>
      <c r="I13" s="78"/>
      <c r="J13" s="88"/>
      <c r="K13" s="43"/>
      <c r="L13" s="43"/>
      <c r="O13" s="44"/>
      <c r="P13" s="44"/>
    </row>
    <row r="14" spans="1:16" s="45" customFormat="1" ht="30">
      <c r="A14" s="66" t="s">
        <v>13</v>
      </c>
      <c r="B14" s="79">
        <v>4</v>
      </c>
      <c r="C14" s="76">
        <v>4</v>
      </c>
      <c r="D14" s="77">
        <f>_xlfn.IFERROR(G14/B14*1000,0)</f>
        <v>48875</v>
      </c>
      <c r="E14" s="77">
        <f t="shared" si="1"/>
        <v>48658.33333333333</v>
      </c>
      <c r="F14" s="84">
        <f t="shared" si="2"/>
        <v>100.20249862712794</v>
      </c>
      <c r="G14" s="76">
        <v>195.5</v>
      </c>
      <c r="H14" s="76">
        <v>0</v>
      </c>
      <c r="I14" s="78">
        <v>583.9</v>
      </c>
      <c r="J14" s="88"/>
      <c r="K14" s="43"/>
      <c r="L14" s="43"/>
      <c r="O14" s="44"/>
      <c r="P14" s="44"/>
    </row>
    <row r="15" spans="1:16" s="45" customFormat="1" ht="16.5">
      <c r="A15" s="65" t="s">
        <v>14</v>
      </c>
      <c r="B15" s="78">
        <v>3</v>
      </c>
      <c r="C15" s="76">
        <v>3</v>
      </c>
      <c r="D15" s="77">
        <f t="shared" si="0"/>
        <v>53366.66666666667</v>
      </c>
      <c r="E15" s="77">
        <f t="shared" si="1"/>
        <v>48566.66666666667</v>
      </c>
      <c r="F15" s="84">
        <f t="shared" si="2"/>
        <v>100.01372872048326</v>
      </c>
      <c r="G15" s="76">
        <v>160.10000000000002</v>
      </c>
      <c r="H15" s="76">
        <v>0</v>
      </c>
      <c r="I15" s="78">
        <v>437.1</v>
      </c>
      <c r="J15" s="88"/>
      <c r="K15" s="43"/>
      <c r="L15" s="43"/>
      <c r="O15" s="44"/>
      <c r="P15" s="44"/>
    </row>
    <row r="16" spans="1:16" s="45" customFormat="1" ht="16.5">
      <c r="A16" s="67" t="s">
        <v>67</v>
      </c>
      <c r="B16" s="78">
        <v>0</v>
      </c>
      <c r="C16" s="76"/>
      <c r="D16" s="77">
        <f t="shared" si="0"/>
        <v>0</v>
      </c>
      <c r="E16" s="77">
        <f t="shared" si="1"/>
        <v>0</v>
      </c>
      <c r="F16" s="84">
        <f t="shared" si="2"/>
        <v>0</v>
      </c>
      <c r="G16" s="76">
        <v>0</v>
      </c>
      <c r="H16" s="76">
        <v>0</v>
      </c>
      <c r="I16" s="78"/>
      <c r="J16" s="88"/>
      <c r="K16" s="43"/>
      <c r="L16" s="43"/>
      <c r="O16" s="44"/>
      <c r="P16" s="44"/>
    </row>
    <row r="17" spans="1:16" s="45" customFormat="1" ht="30">
      <c r="A17" s="65" t="s">
        <v>68</v>
      </c>
      <c r="B17" s="78">
        <v>2</v>
      </c>
      <c r="C17" s="76">
        <v>2</v>
      </c>
      <c r="D17" s="77">
        <f t="shared" si="0"/>
        <v>48580.000000000015</v>
      </c>
      <c r="E17" s="77">
        <f t="shared" si="1"/>
        <v>48560</v>
      </c>
      <c r="F17" s="84">
        <f t="shared" si="2"/>
        <v>100</v>
      </c>
      <c r="G17" s="76">
        <v>97.16000000000003</v>
      </c>
      <c r="H17" s="76">
        <v>0</v>
      </c>
      <c r="I17" s="78">
        <v>291.36</v>
      </c>
      <c r="J17" s="88"/>
      <c r="K17" s="43"/>
      <c r="L17" s="43"/>
      <c r="O17" s="44"/>
      <c r="P17" s="44"/>
    </row>
    <row r="18" spans="1:16" ht="16.5">
      <c r="A18" s="65" t="s">
        <v>16</v>
      </c>
      <c r="B18" s="78">
        <v>5</v>
      </c>
      <c r="C18" s="76">
        <v>5</v>
      </c>
      <c r="D18" s="77">
        <f t="shared" si="0"/>
        <v>48559.999999999985</v>
      </c>
      <c r="E18" s="77">
        <f t="shared" si="1"/>
        <v>48560</v>
      </c>
      <c r="F18" s="84">
        <f t="shared" si="2"/>
        <v>100</v>
      </c>
      <c r="G18" s="76">
        <v>242.79999999999995</v>
      </c>
      <c r="H18" s="76">
        <v>0</v>
      </c>
      <c r="I18" s="78">
        <v>728.4</v>
      </c>
      <c r="J18" s="88"/>
      <c r="K18" s="43"/>
      <c r="L18" s="43"/>
      <c r="O18" s="44"/>
      <c r="P18" s="44"/>
    </row>
    <row r="19" spans="1:16" ht="16.5">
      <c r="A19" s="65" t="s">
        <v>17</v>
      </c>
      <c r="B19" s="78">
        <v>0.7000000000000002</v>
      </c>
      <c r="C19" s="76">
        <v>0.9</v>
      </c>
      <c r="D19" s="77">
        <f t="shared" si="0"/>
        <v>48559.99999999997</v>
      </c>
      <c r="E19" s="77">
        <f t="shared" si="1"/>
        <v>48559.99999999999</v>
      </c>
      <c r="F19" s="84">
        <f t="shared" si="2"/>
        <v>99.99999999999999</v>
      </c>
      <c r="G19" s="76">
        <v>33.99199999999999</v>
      </c>
      <c r="H19" s="76">
        <v>0</v>
      </c>
      <c r="I19" s="78">
        <v>131.112</v>
      </c>
      <c r="J19" s="88"/>
      <c r="K19" s="43"/>
      <c r="L19" s="43"/>
      <c r="O19" s="44"/>
      <c r="P19" s="44"/>
    </row>
    <row r="20" spans="1:16" ht="16.5">
      <c r="A20" s="68" t="s">
        <v>18</v>
      </c>
      <c r="B20" s="80">
        <v>0</v>
      </c>
      <c r="C20" s="81"/>
      <c r="D20" s="85">
        <f t="shared" si="0"/>
        <v>0</v>
      </c>
      <c r="E20" s="77">
        <f t="shared" si="1"/>
        <v>0</v>
      </c>
      <c r="F20" s="84">
        <f t="shared" si="2"/>
        <v>0</v>
      </c>
      <c r="G20" s="81">
        <v>0</v>
      </c>
      <c r="H20" s="81">
        <v>0</v>
      </c>
      <c r="I20" s="80"/>
      <c r="J20" s="89"/>
      <c r="K20" s="43"/>
      <c r="L20" s="43"/>
      <c r="O20" s="44"/>
      <c r="P20" s="44"/>
    </row>
    <row r="21" spans="1:16" s="54" customFormat="1" ht="16.5">
      <c r="A21" s="69" t="s">
        <v>46</v>
      </c>
      <c r="B21" s="83">
        <f>SUM(B4:B20)</f>
        <v>27.697999999999997</v>
      </c>
      <c r="C21" s="83">
        <f>SUM(C4:C20)</f>
        <v>25.866</v>
      </c>
      <c r="D21" s="83">
        <f>_xlfn.IFERROR(G21/B21*1000,0)</f>
        <v>50485.66683515056</v>
      </c>
      <c r="E21" s="83">
        <f>_xlfn.IFERROR(I21/C21/$K$1*1000,0)</f>
        <v>48744.45217660249</v>
      </c>
      <c r="F21" s="86">
        <f>_xlfn.IFERROR(E21/$I$2*100,0)</f>
        <v>100.37984385626544</v>
      </c>
      <c r="G21" s="83">
        <f>SUM(G4:G20)</f>
        <v>1398.352</v>
      </c>
      <c r="H21" s="83">
        <f>SUM(H4:H20)</f>
        <v>0.7</v>
      </c>
      <c r="I21" s="83">
        <f>SUM(I4:I20)</f>
        <v>3782.472</v>
      </c>
      <c r="J21" s="83">
        <f>SUM(J4:J20)</f>
        <v>2.4</v>
      </c>
      <c r="K21" s="87"/>
      <c r="L21" s="87"/>
      <c r="O21" s="53"/>
      <c r="P21" s="53"/>
    </row>
    <row r="22" spans="1:16" ht="30">
      <c r="A22" s="70" t="s">
        <v>19</v>
      </c>
      <c r="B22" s="78">
        <v>26.10000000000001</v>
      </c>
      <c r="C22" s="76">
        <v>26.3</v>
      </c>
      <c r="D22" s="77">
        <f aca="true" t="shared" si="3" ref="D22:D42">_xlfn.IFERROR(G22/B22*1000,0)</f>
        <v>48574.712643678155</v>
      </c>
      <c r="E22" s="77">
        <f aca="true" t="shared" si="4" ref="E22:E42">_xlfn.IFERROR(I22/C22/$K$1*1000,0)</f>
        <v>48561.47021546261</v>
      </c>
      <c r="F22" s="84">
        <f aca="true" t="shared" si="5" ref="F22:F42">_xlfn.IFERROR(E22/$I$2*100,0)</f>
        <v>100.00302762657046</v>
      </c>
      <c r="G22" s="76">
        <v>1267.8000000000002</v>
      </c>
      <c r="H22" s="76">
        <v>0</v>
      </c>
      <c r="I22" s="76">
        <v>3831.5</v>
      </c>
      <c r="J22" s="88"/>
      <c r="K22" s="43"/>
      <c r="L22" s="43"/>
      <c r="O22" s="44"/>
      <c r="P22" s="44"/>
    </row>
    <row r="23" spans="1:16" ht="30">
      <c r="A23" s="70" t="s">
        <v>69</v>
      </c>
      <c r="B23" s="78">
        <v>8.700000000000003</v>
      </c>
      <c r="C23" s="76">
        <v>8.9</v>
      </c>
      <c r="D23" s="77">
        <f t="shared" si="3"/>
        <v>53588.505747126415</v>
      </c>
      <c r="E23" s="77">
        <f t="shared" si="4"/>
        <v>48561.79775280898</v>
      </c>
      <c r="F23" s="84">
        <f t="shared" si="5"/>
        <v>100.00370212687189</v>
      </c>
      <c r="G23" s="76">
        <v>466.2199999999999</v>
      </c>
      <c r="H23" s="76">
        <v>0</v>
      </c>
      <c r="I23" s="76">
        <v>1296.6</v>
      </c>
      <c r="J23" s="88">
        <v>0.1</v>
      </c>
      <c r="K23" s="43"/>
      <c r="L23" s="43"/>
      <c r="O23" s="44"/>
      <c r="P23" s="44"/>
    </row>
    <row r="24" spans="1:16" ht="30">
      <c r="A24" s="70" t="s">
        <v>21</v>
      </c>
      <c r="B24" s="78">
        <v>23.89999999999999</v>
      </c>
      <c r="C24" s="76">
        <v>23.9</v>
      </c>
      <c r="D24" s="77">
        <f t="shared" si="3"/>
        <v>49278.24267782429</v>
      </c>
      <c r="E24" s="77">
        <f t="shared" si="4"/>
        <v>48560.66945606696</v>
      </c>
      <c r="F24" s="84">
        <f t="shared" si="5"/>
        <v>100.00137861628286</v>
      </c>
      <c r="G24" s="76">
        <v>1177.75</v>
      </c>
      <c r="H24" s="76">
        <v>0</v>
      </c>
      <c r="I24" s="76">
        <v>3481.8</v>
      </c>
      <c r="J24" s="88"/>
      <c r="K24" s="43"/>
      <c r="L24" s="43"/>
      <c r="O24" s="44"/>
      <c r="P24" s="44"/>
    </row>
    <row r="25" spans="1:16" ht="30">
      <c r="A25" s="70" t="s">
        <v>22</v>
      </c>
      <c r="B25" s="78">
        <v>34.599989999999984</v>
      </c>
      <c r="C25" s="76">
        <v>32.47333</v>
      </c>
      <c r="D25" s="77">
        <f t="shared" si="3"/>
        <v>51162.26912204312</v>
      </c>
      <c r="E25" s="77">
        <f t="shared" si="4"/>
        <v>48559.99266680278</v>
      </c>
      <c r="F25" s="84">
        <f t="shared" si="5"/>
        <v>99.99998489868777</v>
      </c>
      <c r="G25" s="76">
        <v>1770.214</v>
      </c>
      <c r="H25" s="76">
        <v>0</v>
      </c>
      <c r="I25" s="76">
        <v>4730.714</v>
      </c>
      <c r="J25" s="88"/>
      <c r="K25" s="43"/>
      <c r="L25" s="43"/>
      <c r="O25" s="44"/>
      <c r="P25" s="44"/>
    </row>
    <row r="26" spans="1:16" ht="30">
      <c r="A26" s="70" t="s">
        <v>23</v>
      </c>
      <c r="B26" s="78">
        <v>8.004000000000001</v>
      </c>
      <c r="C26" s="76">
        <v>7.668</v>
      </c>
      <c r="D26" s="77">
        <f t="shared" si="3"/>
        <v>46564.21789105445</v>
      </c>
      <c r="E26" s="77">
        <f t="shared" si="4"/>
        <v>48561.119805251255</v>
      </c>
      <c r="F26" s="84">
        <f t="shared" si="5"/>
        <v>100.00230602399351</v>
      </c>
      <c r="G26" s="76">
        <v>372.69999999999993</v>
      </c>
      <c r="H26" s="76">
        <v>0</v>
      </c>
      <c r="I26" s="76">
        <v>1117.1</v>
      </c>
      <c r="J26" s="88"/>
      <c r="K26" s="43"/>
      <c r="L26" s="43"/>
      <c r="O26" s="44"/>
      <c r="P26" s="44"/>
    </row>
    <row r="27" spans="1:16" ht="16.5">
      <c r="A27" s="70" t="s">
        <v>24</v>
      </c>
      <c r="B27" s="78">
        <v>32.8</v>
      </c>
      <c r="C27" s="76">
        <v>31.2</v>
      </c>
      <c r="D27" s="77">
        <f t="shared" si="3"/>
        <v>48559.75609756099</v>
      </c>
      <c r="E27" s="77">
        <f t="shared" si="4"/>
        <v>48559.9358974359</v>
      </c>
      <c r="F27" s="84">
        <f t="shared" si="5"/>
        <v>99.99986799307227</v>
      </c>
      <c r="G27" s="76">
        <v>1592.7600000000002</v>
      </c>
      <c r="H27" s="76">
        <v>5.7</v>
      </c>
      <c r="I27" s="76">
        <v>4545.21</v>
      </c>
      <c r="J27" s="88">
        <v>5.7</v>
      </c>
      <c r="K27" s="43"/>
      <c r="L27" s="43"/>
      <c r="O27" s="44"/>
      <c r="P27" s="44"/>
    </row>
    <row r="28" spans="1:16" ht="30">
      <c r="A28" s="70" t="s">
        <v>25</v>
      </c>
      <c r="B28" s="90">
        <v>0</v>
      </c>
      <c r="C28" s="76"/>
      <c r="D28" s="77">
        <f t="shared" si="3"/>
        <v>0</v>
      </c>
      <c r="E28" s="77">
        <f t="shared" si="4"/>
        <v>0</v>
      </c>
      <c r="F28" s="84">
        <f t="shared" si="5"/>
        <v>0</v>
      </c>
      <c r="G28" s="76">
        <v>0</v>
      </c>
      <c r="H28" s="76">
        <v>0</v>
      </c>
      <c r="I28" s="76"/>
      <c r="J28" s="88"/>
      <c r="K28" s="43"/>
      <c r="L28" s="43"/>
      <c r="O28" s="44"/>
      <c r="P28" s="44"/>
    </row>
    <row r="29" spans="1:16" ht="16.5">
      <c r="A29" s="70" t="s">
        <v>26</v>
      </c>
      <c r="B29" s="90">
        <v>0</v>
      </c>
      <c r="C29" s="76">
        <v>0</v>
      </c>
      <c r="D29" s="77">
        <f t="shared" si="3"/>
        <v>0</v>
      </c>
      <c r="E29" s="77">
        <f t="shared" si="4"/>
        <v>0</v>
      </c>
      <c r="F29" s="84">
        <f t="shared" si="5"/>
        <v>0</v>
      </c>
      <c r="G29" s="76">
        <v>0</v>
      </c>
      <c r="H29" s="76">
        <v>0</v>
      </c>
      <c r="I29" s="76">
        <v>0</v>
      </c>
      <c r="J29" s="88">
        <v>0</v>
      </c>
      <c r="K29" s="43"/>
      <c r="L29" s="43"/>
      <c r="O29" s="44"/>
      <c r="P29" s="44"/>
    </row>
    <row r="30" spans="1:16" ht="16.5">
      <c r="A30" s="70" t="s">
        <v>27</v>
      </c>
      <c r="B30" s="78">
        <v>27.599999999999987</v>
      </c>
      <c r="C30" s="76">
        <v>27.4</v>
      </c>
      <c r="D30" s="77">
        <f t="shared" si="3"/>
        <v>53588.88079710147</v>
      </c>
      <c r="E30" s="77">
        <f t="shared" si="4"/>
        <v>48692.21411192214</v>
      </c>
      <c r="F30" s="84">
        <f t="shared" si="5"/>
        <v>100.27226958797806</v>
      </c>
      <c r="G30" s="76">
        <v>1479.0531099999998</v>
      </c>
      <c r="H30" s="76">
        <v>1.9699999999999998</v>
      </c>
      <c r="I30" s="76">
        <v>4002.5</v>
      </c>
      <c r="J30" s="88">
        <v>6.7</v>
      </c>
      <c r="K30" s="43"/>
      <c r="L30" s="43"/>
      <c r="O30" s="44"/>
      <c r="P30" s="44"/>
    </row>
    <row r="31" spans="1:16" ht="16.5">
      <c r="A31" s="71" t="s">
        <v>28</v>
      </c>
      <c r="B31" s="90">
        <v>15</v>
      </c>
      <c r="C31" s="76">
        <v>15</v>
      </c>
      <c r="D31" s="77">
        <f t="shared" si="3"/>
        <v>49153.333333333314</v>
      </c>
      <c r="E31" s="77">
        <f t="shared" si="4"/>
        <v>48559.99999999999</v>
      </c>
      <c r="F31" s="84">
        <f t="shared" si="5"/>
        <v>99.99999999999999</v>
      </c>
      <c r="G31" s="76">
        <v>737.2999999999997</v>
      </c>
      <c r="H31" s="76">
        <v>0</v>
      </c>
      <c r="I31" s="76">
        <v>2185.2</v>
      </c>
      <c r="J31" s="88"/>
      <c r="K31" s="43"/>
      <c r="L31" s="43"/>
      <c r="O31" s="44"/>
      <c r="P31" s="44"/>
    </row>
    <row r="32" spans="1:16" ht="16.5">
      <c r="A32" s="70" t="s">
        <v>29</v>
      </c>
      <c r="B32" s="90">
        <v>27.5</v>
      </c>
      <c r="C32" s="76">
        <v>27.5</v>
      </c>
      <c r="D32" s="77">
        <f t="shared" si="3"/>
        <v>51298.18181818181</v>
      </c>
      <c r="E32" s="77">
        <f t="shared" si="4"/>
        <v>48560</v>
      </c>
      <c r="F32" s="84">
        <f t="shared" si="5"/>
        <v>100</v>
      </c>
      <c r="G32" s="76">
        <v>1410.6999999999998</v>
      </c>
      <c r="H32" s="76">
        <v>48.599999999999994</v>
      </c>
      <c r="I32" s="76">
        <v>4006.2</v>
      </c>
      <c r="J32" s="88">
        <v>146.7</v>
      </c>
      <c r="K32" s="43"/>
      <c r="L32" s="43"/>
      <c r="O32" s="44"/>
      <c r="P32" s="44"/>
    </row>
    <row r="33" spans="1:16" ht="30">
      <c r="A33" s="70" t="s">
        <v>30</v>
      </c>
      <c r="B33" s="90">
        <v>16.699000000000005</v>
      </c>
      <c r="C33" s="76">
        <v>16.283</v>
      </c>
      <c r="D33" s="77">
        <f t="shared" si="3"/>
        <v>49997.00580873104</v>
      </c>
      <c r="E33" s="77">
        <f t="shared" si="4"/>
        <v>48561.89481872709</v>
      </c>
      <c r="F33" s="84">
        <f t="shared" si="5"/>
        <v>100.0039020155006</v>
      </c>
      <c r="G33" s="76">
        <v>834.8999999999999</v>
      </c>
      <c r="H33" s="76">
        <v>0</v>
      </c>
      <c r="I33" s="76">
        <v>2372.2</v>
      </c>
      <c r="J33" s="88"/>
      <c r="K33" s="43"/>
      <c r="L33" s="43"/>
      <c r="O33" s="44"/>
      <c r="P33" s="44"/>
    </row>
    <row r="34" spans="1:16" ht="30">
      <c r="A34" s="70" t="s">
        <v>70</v>
      </c>
      <c r="B34" s="78">
        <v>8.999999999999996</v>
      </c>
      <c r="C34" s="76">
        <v>10.2</v>
      </c>
      <c r="D34" s="77">
        <f t="shared" si="3"/>
        <v>51088.888888888905</v>
      </c>
      <c r="E34" s="77">
        <f t="shared" si="4"/>
        <v>49666.666666666664</v>
      </c>
      <c r="F34" s="84">
        <f t="shared" si="5"/>
        <v>102.27896760021966</v>
      </c>
      <c r="G34" s="76">
        <v>459.79999999999995</v>
      </c>
      <c r="H34" s="76">
        <v>0</v>
      </c>
      <c r="I34" s="76">
        <v>1519.8</v>
      </c>
      <c r="J34" s="88"/>
      <c r="K34" s="43"/>
      <c r="L34" s="43"/>
      <c r="O34" s="44"/>
      <c r="P34" s="44"/>
    </row>
    <row r="35" spans="1:16" ht="16.5">
      <c r="A35" s="70" t="s">
        <v>32</v>
      </c>
      <c r="B35" s="78">
        <v>33.10000000000001</v>
      </c>
      <c r="C35" s="76">
        <v>33.1</v>
      </c>
      <c r="D35" s="77">
        <f t="shared" si="3"/>
        <v>48574.0181268882</v>
      </c>
      <c r="E35" s="77">
        <f t="shared" si="4"/>
        <v>48579.0533736153</v>
      </c>
      <c r="F35" s="84">
        <f t="shared" si="5"/>
        <v>100.03923676609412</v>
      </c>
      <c r="G35" s="76">
        <v>1607.7999999999997</v>
      </c>
      <c r="H35" s="76">
        <v>2.4000000000000004</v>
      </c>
      <c r="I35" s="76">
        <v>4823.9</v>
      </c>
      <c r="J35" s="88">
        <v>5.4</v>
      </c>
      <c r="K35" s="43"/>
      <c r="L35" s="43"/>
      <c r="O35" s="44"/>
      <c r="P35" s="44"/>
    </row>
    <row r="36" spans="1:16" ht="30">
      <c r="A36" s="70" t="s">
        <v>71</v>
      </c>
      <c r="B36" s="78">
        <v>0</v>
      </c>
      <c r="C36" s="76"/>
      <c r="D36" s="77">
        <f t="shared" si="3"/>
        <v>0</v>
      </c>
      <c r="E36" s="77">
        <f t="shared" si="4"/>
        <v>0</v>
      </c>
      <c r="F36" s="84">
        <f t="shared" si="5"/>
        <v>0</v>
      </c>
      <c r="G36" s="76">
        <v>0</v>
      </c>
      <c r="H36" s="76">
        <v>0</v>
      </c>
      <c r="I36" s="76"/>
      <c r="J36" s="88"/>
      <c r="K36" s="43"/>
      <c r="L36" s="43"/>
      <c r="O36" s="44"/>
      <c r="P36" s="44"/>
    </row>
    <row r="37" spans="1:16" ht="30">
      <c r="A37" s="70" t="s">
        <v>72</v>
      </c>
      <c r="B37" s="82">
        <v>28.099999999999987</v>
      </c>
      <c r="C37" s="76">
        <v>26.9</v>
      </c>
      <c r="D37" s="77">
        <f t="shared" si="3"/>
        <v>48558.71886120999</v>
      </c>
      <c r="E37" s="77">
        <f t="shared" si="4"/>
        <v>48560.09913258984</v>
      </c>
      <c r="F37" s="84">
        <f t="shared" si="5"/>
        <v>100.00020414454252</v>
      </c>
      <c r="G37" s="76">
        <v>1364.5</v>
      </c>
      <c r="H37" s="76">
        <v>0</v>
      </c>
      <c r="I37" s="76">
        <v>3918.8</v>
      </c>
      <c r="J37" s="78"/>
      <c r="K37" s="55"/>
      <c r="L37" s="43"/>
      <c r="O37" s="44"/>
      <c r="P37" s="44"/>
    </row>
    <row r="38" spans="1:16" ht="30">
      <c r="A38" s="70" t="s">
        <v>73</v>
      </c>
      <c r="B38" s="78">
        <v>0</v>
      </c>
      <c r="C38" s="76"/>
      <c r="D38" s="77">
        <f t="shared" si="3"/>
        <v>0</v>
      </c>
      <c r="E38" s="77">
        <f t="shared" si="4"/>
        <v>0</v>
      </c>
      <c r="F38" s="84">
        <f t="shared" si="5"/>
        <v>0</v>
      </c>
      <c r="G38" s="76">
        <v>0</v>
      </c>
      <c r="H38" s="76">
        <v>0</v>
      </c>
      <c r="I38" s="76"/>
      <c r="J38" s="88"/>
      <c r="K38" s="43"/>
      <c r="L38" s="43"/>
      <c r="O38" s="44"/>
      <c r="P38" s="44"/>
    </row>
    <row r="39" spans="1:16" ht="30">
      <c r="A39" s="70" t="s">
        <v>36</v>
      </c>
      <c r="B39" s="78">
        <v>18</v>
      </c>
      <c r="C39" s="76">
        <v>18</v>
      </c>
      <c r="D39" s="77">
        <f t="shared" si="3"/>
        <v>46572.222222222226</v>
      </c>
      <c r="E39" s="77">
        <f t="shared" si="4"/>
        <v>48287.03703703704</v>
      </c>
      <c r="F39" s="84">
        <f t="shared" si="5"/>
        <v>99.43788516688022</v>
      </c>
      <c r="G39" s="76">
        <v>838.3</v>
      </c>
      <c r="H39" s="76">
        <v>0</v>
      </c>
      <c r="I39" s="76">
        <v>2607.5</v>
      </c>
      <c r="J39" s="88"/>
      <c r="K39" s="43"/>
      <c r="L39" s="43"/>
      <c r="O39" s="44"/>
      <c r="P39" s="44"/>
    </row>
    <row r="40" spans="1:16" ht="30">
      <c r="A40" s="70" t="s">
        <v>74</v>
      </c>
      <c r="B40" s="78">
        <v>8.8</v>
      </c>
      <c r="C40" s="76">
        <v>8.8</v>
      </c>
      <c r="D40" s="77">
        <f t="shared" si="3"/>
        <v>48556.818181818184</v>
      </c>
      <c r="E40" s="77">
        <f t="shared" si="4"/>
        <v>48556.81818181818</v>
      </c>
      <c r="F40" s="84">
        <f t="shared" si="5"/>
        <v>99.99344765613299</v>
      </c>
      <c r="G40" s="76">
        <v>427.30000000000007</v>
      </c>
      <c r="H40" s="76">
        <v>0</v>
      </c>
      <c r="I40" s="76">
        <v>1281.9</v>
      </c>
      <c r="J40" s="88"/>
      <c r="K40" s="43"/>
      <c r="L40" s="43"/>
      <c r="O40" s="44"/>
      <c r="P40" s="44"/>
    </row>
    <row r="41" spans="1:16" ht="16.5">
      <c r="A41" s="70" t="s">
        <v>38</v>
      </c>
      <c r="B41" s="78">
        <v>28.60000000000001</v>
      </c>
      <c r="C41" s="76">
        <v>28.6</v>
      </c>
      <c r="D41" s="77">
        <f t="shared" si="3"/>
        <v>48229.650349650336</v>
      </c>
      <c r="E41" s="77">
        <f t="shared" si="4"/>
        <v>48449.88344988345</v>
      </c>
      <c r="F41" s="84">
        <f t="shared" si="5"/>
        <v>99.77323609943049</v>
      </c>
      <c r="G41" s="76">
        <v>1379.368</v>
      </c>
      <c r="H41" s="76">
        <v>0</v>
      </c>
      <c r="I41" s="76">
        <v>4157</v>
      </c>
      <c r="J41" s="88"/>
      <c r="K41" s="43"/>
      <c r="L41" s="43"/>
      <c r="O41" s="44"/>
      <c r="P41" s="44"/>
    </row>
    <row r="42" spans="1:16" ht="30">
      <c r="A42" s="72" t="s">
        <v>39</v>
      </c>
      <c r="B42" s="80">
        <v>30.480000000000004</v>
      </c>
      <c r="C42" s="81">
        <v>30.3</v>
      </c>
      <c r="D42" s="85">
        <f t="shared" si="3"/>
        <v>48005.24934383202</v>
      </c>
      <c r="E42" s="77">
        <f t="shared" si="4"/>
        <v>48559.95599559956</v>
      </c>
      <c r="F42" s="84">
        <f t="shared" si="5"/>
        <v>99.99990938138295</v>
      </c>
      <c r="G42" s="81">
        <v>1463.2000000000003</v>
      </c>
      <c r="H42" s="81">
        <v>72.1</v>
      </c>
      <c r="I42" s="81">
        <v>4414.1</v>
      </c>
      <c r="J42" s="89">
        <v>72.1</v>
      </c>
      <c r="K42" s="43"/>
      <c r="L42" s="43"/>
      <c r="O42" s="44"/>
      <c r="P42" s="44"/>
    </row>
    <row r="43" spans="1:16" s="93" customFormat="1" ht="16.5">
      <c r="A43" s="91" t="s">
        <v>47</v>
      </c>
      <c r="B43" s="83">
        <f>SUM(B22:B42)</f>
        <v>376.98299000000003</v>
      </c>
      <c r="C43" s="83">
        <f>SUM(C22:C42)</f>
        <v>372.52433</v>
      </c>
      <c r="D43" s="83">
        <f>_xlfn.IFERROR(G43/B43*1000,0)</f>
        <v>49470.83981163181</v>
      </c>
      <c r="E43" s="83">
        <f>_xlfn.IFERROR(I43/C43/$K$1*1000,0)</f>
        <v>48580.293623595906</v>
      </c>
      <c r="F43" s="86">
        <f>_xlfn.IFERROR(E43/$I$2*100,0)</f>
        <v>100.04179082289109</v>
      </c>
      <c r="G43" s="83">
        <f>SUM(G22:G42)</f>
        <v>18649.665109999998</v>
      </c>
      <c r="H43" s="83">
        <f>SUM(H22:H42)</f>
        <v>130.76999999999998</v>
      </c>
      <c r="I43" s="83">
        <f>SUM(I22:I42)</f>
        <v>54292.02400000001</v>
      </c>
      <c r="J43" s="83">
        <f>SUM(J22:J42)</f>
        <v>236.7</v>
      </c>
      <c r="K43" s="92"/>
      <c r="L43" s="92"/>
      <c r="O43" s="94"/>
      <c r="P43" s="94"/>
    </row>
    <row r="44" spans="1:16" s="93" customFormat="1" ht="16.5">
      <c r="A44" s="91" t="s">
        <v>48</v>
      </c>
      <c r="B44" s="83">
        <f>B21+B43</f>
        <v>404.68099</v>
      </c>
      <c r="C44" s="83">
        <f>C21+C43</f>
        <v>398.39033</v>
      </c>
      <c r="D44" s="83">
        <f>_xlfn.IFERROR(G44/B44*1000,0)</f>
        <v>49540.298668341195</v>
      </c>
      <c r="E44" s="83">
        <f>_xlfn.IFERROR(I44/C44/$K$1*1000,0)</f>
        <v>48590.951826901364</v>
      </c>
      <c r="F44" s="99">
        <f>_xlfn.IFERROR(E44/$I$2*100,0)</f>
        <v>100.06373934699621</v>
      </c>
      <c r="G44" s="83">
        <f>G21+G43</f>
        <v>20048.017109999997</v>
      </c>
      <c r="H44" s="83">
        <f>H21+H43</f>
        <v>131.46999999999997</v>
      </c>
      <c r="I44" s="83">
        <f>I21+I43</f>
        <v>58074.496000000014</v>
      </c>
      <c r="J44" s="83">
        <f>J21+J43</f>
        <v>239.1</v>
      </c>
      <c r="K44" s="92"/>
      <c r="L44" s="92"/>
      <c r="O44" s="94"/>
      <c r="P44" s="94"/>
    </row>
    <row r="45" spans="1:16" s="101" customFormat="1" ht="33">
      <c r="A45" s="59" t="s">
        <v>52</v>
      </c>
      <c r="B45" s="95">
        <v>60.1</v>
      </c>
      <c r="C45" s="95">
        <v>60.1</v>
      </c>
      <c r="D45" s="96">
        <f>_xlfn.IFERROR(G45/B45*1000,0)</f>
        <v>52301.16472545757</v>
      </c>
      <c r="E45" s="96">
        <f>_xlfn.IFERROR(I45/C45/$K$1*1000,0)</f>
        <v>48423.73821408763</v>
      </c>
      <c r="F45" s="95">
        <f>_xlfn.IFERROR(E45/$I$2*100,0)</f>
        <v>99.71939500429907</v>
      </c>
      <c r="G45" s="95">
        <v>3143.3</v>
      </c>
      <c r="H45" s="95">
        <v>0</v>
      </c>
      <c r="I45" s="95">
        <v>8730.8</v>
      </c>
      <c r="J45" s="95">
        <v>0</v>
      </c>
      <c r="K45" s="100"/>
      <c r="L45" s="36"/>
      <c r="O45" s="102"/>
      <c r="P45" s="102"/>
    </row>
    <row r="46" spans="2:16" ht="17.25" thickBot="1">
      <c r="B46" s="48"/>
      <c r="C46" s="48"/>
      <c r="F46" s="48"/>
      <c r="G46" s="48"/>
      <c r="H46" s="48"/>
      <c r="I46" s="48"/>
      <c r="J46" s="48"/>
      <c r="K46" s="60"/>
      <c r="O46" s="44"/>
      <c r="P46" s="44"/>
    </row>
    <row r="47" spans="1:11" ht="33.75" thickBot="1">
      <c r="A47" s="61" t="s">
        <v>53</v>
      </c>
      <c r="B47" s="62">
        <f>B44+B45</f>
        <v>464.78099000000003</v>
      </c>
      <c r="C47" s="62">
        <f>C44+C45</f>
        <v>458.49033000000003</v>
      </c>
      <c r="D47" s="97">
        <f>_xlfn.IFERROR(G47/B47*1000,0)</f>
        <v>49897.30132895495</v>
      </c>
      <c r="E47" s="97">
        <f>_xlfn.IFERROR(I47/C47/$K$1*1000,0)</f>
        <v>48569.033069901394</v>
      </c>
      <c r="F47" s="63">
        <f>E47/$I$2*100</f>
        <v>100.01860187376728</v>
      </c>
      <c r="G47" s="62">
        <f>G44+G45</f>
        <v>23191.317109999996</v>
      </c>
      <c r="H47" s="62">
        <f>H44+H45</f>
        <v>131.46999999999997</v>
      </c>
      <c r="I47" s="62">
        <f>I44+I45</f>
        <v>66805.29600000002</v>
      </c>
      <c r="J47" s="62">
        <f>J44+J45</f>
        <v>239.1</v>
      </c>
      <c r="K47" s="64"/>
    </row>
    <row r="50" spans="11:13" ht="16.5">
      <c r="K50" s="103"/>
      <c r="M50" s="44"/>
    </row>
    <row r="52" ht="16.5">
      <c r="B52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5"/>
  <sheetViews>
    <sheetView workbookViewId="0" topLeftCell="A19">
      <selection activeCell="B52" sqref="B52"/>
    </sheetView>
  </sheetViews>
  <sheetFormatPr defaultColWidth="16.421875" defaultRowHeight="15"/>
  <cols>
    <col min="1" max="1" width="32.00390625" style="36" customWidth="1"/>
    <col min="2" max="2" width="16.57421875" style="36" customWidth="1"/>
    <col min="3" max="3" width="14.421875" style="51" customWidth="1"/>
    <col min="4" max="4" width="16.421875" style="36" customWidth="1"/>
    <col min="5" max="5" width="13.28125" style="48" customWidth="1"/>
    <col min="6" max="6" width="15.7109375" style="52" customWidth="1"/>
    <col min="7" max="7" width="11.28125" style="36" customWidth="1"/>
    <col min="8" max="8" width="13.7109375" style="36" customWidth="1"/>
    <col min="9" max="9" width="14.7109375" style="36" customWidth="1"/>
    <col min="10" max="11" width="11.140625" style="50" customWidth="1"/>
    <col min="12" max="12" width="11.140625" style="36" customWidth="1"/>
    <col min="13" max="13" width="13.00390625" style="36" customWidth="1"/>
    <col min="14" max="15" width="11.140625" style="38" customWidth="1"/>
    <col min="16" max="16" width="13.57421875" style="38" customWidth="1"/>
    <col min="17" max="16384" width="16.421875" style="38" customWidth="1"/>
  </cols>
  <sheetData>
    <row r="1" spans="1:11" ht="20.25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37" t="s">
        <v>57</v>
      </c>
      <c r="K1" s="37">
        <f>VLOOKUP(month,месяцы!$A$1:$B$12,2,FALSE)</f>
        <v>3</v>
      </c>
    </row>
    <row r="2" spans="1:16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  <c r="N2" s="50"/>
      <c r="O2" s="50"/>
      <c r="P2" s="50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  <c r="M3" s="35"/>
      <c r="N3" s="35"/>
      <c r="O3" s="35"/>
      <c r="P3" s="35"/>
    </row>
    <row r="4" spans="1:16" ht="16.5">
      <c r="A4" s="65" t="s">
        <v>2</v>
      </c>
      <c r="B4" s="75">
        <v>0</v>
      </c>
      <c r="C4" s="76"/>
      <c r="D4" s="77">
        <f>_xlfn.IFERROR(G4/B4*1000,0)</f>
        <v>0</v>
      </c>
      <c r="E4" s="77">
        <f>_xlfn.IFERROR(I4/C4/$K$1*1000,0)</f>
        <v>0</v>
      </c>
      <c r="F4" s="84">
        <f>_xlfn.IFERROR(E4/$I$2*100,0)</f>
        <v>0</v>
      </c>
      <c r="G4" s="76">
        <v>0</v>
      </c>
      <c r="H4" s="76">
        <v>0</v>
      </c>
      <c r="I4" s="78"/>
      <c r="J4" s="88"/>
      <c r="K4" s="43"/>
      <c r="L4" s="55"/>
      <c r="M4" s="55"/>
      <c r="N4" s="43"/>
      <c r="O4" s="43"/>
      <c r="P4" s="43"/>
    </row>
    <row r="5" spans="1:16" ht="16.5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4">
        <f aca="true" t="shared" si="2" ref="F5:F20">_xlfn.IFERROR(E5/$I$2*100,0)</f>
        <v>0</v>
      </c>
      <c r="G5" s="76">
        <v>0</v>
      </c>
      <c r="H5" s="76">
        <v>0</v>
      </c>
      <c r="I5" s="78"/>
      <c r="J5" s="88"/>
      <c r="K5" s="43"/>
      <c r="L5" s="55"/>
      <c r="M5" s="55"/>
      <c r="N5" s="43"/>
      <c r="O5" s="43"/>
      <c r="P5" s="43"/>
    </row>
    <row r="6" spans="1:16" ht="16.5">
      <c r="A6" s="65" t="s">
        <v>4</v>
      </c>
      <c r="B6" s="75">
        <v>0</v>
      </c>
      <c r="C6" s="76"/>
      <c r="D6" s="77">
        <f t="shared" si="0"/>
        <v>0</v>
      </c>
      <c r="E6" s="77">
        <f t="shared" si="1"/>
        <v>0</v>
      </c>
      <c r="F6" s="84">
        <f t="shared" si="2"/>
        <v>0</v>
      </c>
      <c r="G6" s="76">
        <v>0</v>
      </c>
      <c r="H6" s="76">
        <v>0</v>
      </c>
      <c r="I6" s="78"/>
      <c r="J6" s="88"/>
      <c r="K6" s="43"/>
      <c r="L6" s="55"/>
      <c r="M6" s="55"/>
      <c r="N6" s="43"/>
      <c r="O6" s="43"/>
      <c r="P6" s="43"/>
    </row>
    <row r="7" spans="1:16" ht="16.5">
      <c r="A7" s="65" t="s">
        <v>6</v>
      </c>
      <c r="B7" s="75">
        <v>0</v>
      </c>
      <c r="C7" s="76"/>
      <c r="D7" s="77">
        <f t="shared" si="0"/>
        <v>0</v>
      </c>
      <c r="E7" s="77">
        <f t="shared" si="1"/>
        <v>0</v>
      </c>
      <c r="F7" s="84">
        <f t="shared" si="2"/>
        <v>0</v>
      </c>
      <c r="G7" s="76">
        <v>0</v>
      </c>
      <c r="H7" s="76">
        <v>0</v>
      </c>
      <c r="I7" s="78"/>
      <c r="J7" s="88"/>
      <c r="K7" s="43"/>
      <c r="L7" s="55"/>
      <c r="M7" s="55"/>
      <c r="N7" s="43"/>
      <c r="O7" s="43"/>
      <c r="P7" s="43"/>
    </row>
    <row r="8" spans="1:16" ht="16.5">
      <c r="A8" s="65" t="s">
        <v>7</v>
      </c>
      <c r="B8" s="78">
        <v>0</v>
      </c>
      <c r="C8" s="76"/>
      <c r="D8" s="77">
        <f t="shared" si="0"/>
        <v>0</v>
      </c>
      <c r="E8" s="77">
        <f t="shared" si="1"/>
        <v>0</v>
      </c>
      <c r="F8" s="84">
        <f t="shared" si="2"/>
        <v>0</v>
      </c>
      <c r="G8" s="76">
        <v>0</v>
      </c>
      <c r="H8" s="76">
        <v>0</v>
      </c>
      <c r="I8" s="78"/>
      <c r="J8" s="88"/>
      <c r="K8" s="43"/>
      <c r="L8" s="55"/>
      <c r="M8" s="55"/>
      <c r="N8" s="43"/>
      <c r="O8" s="43"/>
      <c r="P8" s="43"/>
    </row>
    <row r="9" spans="1:16" s="45" customFormat="1" ht="16.5">
      <c r="A9" s="65" t="s">
        <v>8</v>
      </c>
      <c r="B9" s="78">
        <v>0</v>
      </c>
      <c r="C9" s="76"/>
      <c r="D9" s="77">
        <f t="shared" si="0"/>
        <v>0</v>
      </c>
      <c r="E9" s="77">
        <f t="shared" si="1"/>
        <v>0</v>
      </c>
      <c r="F9" s="84">
        <f t="shared" si="2"/>
        <v>0</v>
      </c>
      <c r="G9" s="76">
        <v>0</v>
      </c>
      <c r="H9" s="76">
        <v>0</v>
      </c>
      <c r="I9" s="78"/>
      <c r="J9" s="88"/>
      <c r="K9" s="43"/>
      <c r="L9" s="55"/>
      <c r="M9" s="55"/>
      <c r="N9" s="43"/>
      <c r="O9" s="43"/>
      <c r="P9" s="43"/>
    </row>
    <row r="10" spans="1:16" ht="16.5">
      <c r="A10" s="65" t="s">
        <v>9</v>
      </c>
      <c r="B10" s="78">
        <v>0</v>
      </c>
      <c r="C10" s="76"/>
      <c r="D10" s="77">
        <f t="shared" si="0"/>
        <v>0</v>
      </c>
      <c r="E10" s="77">
        <f t="shared" si="1"/>
        <v>0</v>
      </c>
      <c r="F10" s="84">
        <f t="shared" si="2"/>
        <v>0</v>
      </c>
      <c r="G10" s="76">
        <v>0</v>
      </c>
      <c r="H10" s="76">
        <v>0</v>
      </c>
      <c r="I10" s="78"/>
      <c r="J10" s="88"/>
      <c r="K10" s="43"/>
      <c r="L10" s="55"/>
      <c r="M10" s="55"/>
      <c r="N10" s="43"/>
      <c r="O10" s="43"/>
      <c r="P10" s="43"/>
    </row>
    <row r="11" spans="1:16" ht="16.5">
      <c r="A11" s="65" t="s">
        <v>10</v>
      </c>
      <c r="B11" s="78">
        <v>0</v>
      </c>
      <c r="C11" s="76"/>
      <c r="D11" s="77">
        <f t="shared" si="0"/>
        <v>0</v>
      </c>
      <c r="E11" s="77">
        <f t="shared" si="1"/>
        <v>0</v>
      </c>
      <c r="F11" s="84">
        <f t="shared" si="2"/>
        <v>0</v>
      </c>
      <c r="G11" s="76">
        <v>0</v>
      </c>
      <c r="H11" s="76">
        <v>0</v>
      </c>
      <c r="I11" s="78"/>
      <c r="J11" s="88"/>
      <c r="K11" s="43"/>
      <c r="L11" s="55"/>
      <c r="M11" s="55"/>
      <c r="N11" s="43"/>
      <c r="O11" s="43"/>
      <c r="P11" s="43"/>
    </row>
    <row r="12" spans="1:16" s="45" customFormat="1" ht="16.5">
      <c r="A12" s="66" t="s">
        <v>11</v>
      </c>
      <c r="B12" s="79">
        <v>0</v>
      </c>
      <c r="C12" s="76"/>
      <c r="D12" s="77">
        <f t="shared" si="0"/>
        <v>0</v>
      </c>
      <c r="E12" s="77">
        <f t="shared" si="1"/>
        <v>0</v>
      </c>
      <c r="F12" s="84">
        <f t="shared" si="2"/>
        <v>0</v>
      </c>
      <c r="G12" s="76">
        <v>0</v>
      </c>
      <c r="H12" s="76">
        <v>0</v>
      </c>
      <c r="I12" s="78"/>
      <c r="J12" s="88"/>
      <c r="K12" s="43"/>
      <c r="L12" s="55"/>
      <c r="M12" s="55"/>
      <c r="N12" s="43"/>
      <c r="O12" s="43"/>
      <c r="P12" s="43"/>
    </row>
    <row r="13" spans="1:16" s="46" customFormat="1" ht="16.5">
      <c r="A13" s="65" t="s">
        <v>12</v>
      </c>
      <c r="B13" s="78">
        <v>0</v>
      </c>
      <c r="C13" s="76"/>
      <c r="D13" s="77">
        <f t="shared" si="0"/>
        <v>0</v>
      </c>
      <c r="E13" s="77">
        <f t="shared" si="1"/>
        <v>0</v>
      </c>
      <c r="F13" s="84">
        <f t="shared" si="2"/>
        <v>0</v>
      </c>
      <c r="G13" s="76">
        <v>0</v>
      </c>
      <c r="H13" s="76">
        <v>0</v>
      </c>
      <c r="I13" s="78"/>
      <c r="J13" s="88"/>
      <c r="K13" s="43"/>
      <c r="L13" s="55"/>
      <c r="M13" s="55"/>
      <c r="N13" s="43"/>
      <c r="O13" s="43"/>
      <c r="P13" s="43"/>
    </row>
    <row r="14" spans="1:16" s="45" customFormat="1" ht="30">
      <c r="A14" s="66" t="s">
        <v>13</v>
      </c>
      <c r="B14" s="79">
        <v>0</v>
      </c>
      <c r="C14" s="76"/>
      <c r="D14" s="77">
        <f>_xlfn.IFERROR(G14/B14*1000,0)</f>
        <v>0</v>
      </c>
      <c r="E14" s="77">
        <f t="shared" si="1"/>
        <v>0</v>
      </c>
      <c r="F14" s="84">
        <f t="shared" si="2"/>
        <v>0</v>
      </c>
      <c r="G14" s="76">
        <v>0</v>
      </c>
      <c r="H14" s="76">
        <v>0</v>
      </c>
      <c r="I14" s="78"/>
      <c r="J14" s="88"/>
      <c r="K14" s="43"/>
      <c r="L14" s="55"/>
      <c r="M14" s="55"/>
      <c r="N14" s="43"/>
      <c r="O14" s="43"/>
      <c r="P14" s="43"/>
    </row>
    <row r="15" spans="1:16" s="45" customFormat="1" ht="16.5">
      <c r="A15" s="65" t="s">
        <v>14</v>
      </c>
      <c r="B15" s="78">
        <v>0</v>
      </c>
      <c r="C15" s="76"/>
      <c r="D15" s="77">
        <f t="shared" si="0"/>
        <v>0</v>
      </c>
      <c r="E15" s="77">
        <f t="shared" si="1"/>
        <v>0</v>
      </c>
      <c r="F15" s="84">
        <f t="shared" si="2"/>
        <v>0</v>
      </c>
      <c r="G15" s="76">
        <v>0</v>
      </c>
      <c r="H15" s="76">
        <v>0</v>
      </c>
      <c r="I15" s="78"/>
      <c r="J15" s="88"/>
      <c r="K15" s="43"/>
      <c r="L15" s="55"/>
      <c r="M15" s="55"/>
      <c r="N15" s="43"/>
      <c r="O15" s="43"/>
      <c r="P15" s="43"/>
    </row>
    <row r="16" spans="1:16" s="45" customFormat="1" ht="16.5">
      <c r="A16" s="67" t="s">
        <v>67</v>
      </c>
      <c r="B16" s="78">
        <v>35.70000000000001</v>
      </c>
      <c r="C16" s="76">
        <v>33.1</v>
      </c>
      <c r="D16" s="77">
        <f t="shared" si="0"/>
        <v>48549.019607843125</v>
      </c>
      <c r="E16" s="77">
        <f t="shared" si="1"/>
        <v>48560.92648539778</v>
      </c>
      <c r="F16" s="84">
        <f t="shared" si="2"/>
        <v>100.0019079188587</v>
      </c>
      <c r="G16" s="76">
        <v>1733.2000000000003</v>
      </c>
      <c r="H16" s="76">
        <v>1.1999999999999997</v>
      </c>
      <c r="I16" s="78">
        <v>4822.1</v>
      </c>
      <c r="J16" s="88">
        <v>2.8</v>
      </c>
      <c r="K16" s="43"/>
      <c r="L16" s="55"/>
      <c r="M16" s="55"/>
      <c r="N16" s="43"/>
      <c r="O16" s="43"/>
      <c r="P16" s="43"/>
    </row>
    <row r="17" spans="1:16" s="45" customFormat="1" ht="16.5">
      <c r="A17" s="65" t="s">
        <v>68</v>
      </c>
      <c r="B17" s="78">
        <v>0</v>
      </c>
      <c r="C17" s="76"/>
      <c r="D17" s="77">
        <f t="shared" si="0"/>
        <v>0</v>
      </c>
      <c r="E17" s="77">
        <f t="shared" si="1"/>
        <v>0</v>
      </c>
      <c r="F17" s="84">
        <f t="shared" si="2"/>
        <v>0</v>
      </c>
      <c r="G17" s="76">
        <v>0</v>
      </c>
      <c r="H17" s="76">
        <v>0</v>
      </c>
      <c r="I17" s="78"/>
      <c r="J17" s="88"/>
      <c r="K17" s="43"/>
      <c r="L17" s="55"/>
      <c r="M17" s="55"/>
      <c r="N17" s="43"/>
      <c r="O17" s="43"/>
      <c r="P17" s="43"/>
    </row>
    <row r="18" spans="1:16" ht="16.5">
      <c r="A18" s="65" t="s">
        <v>16</v>
      </c>
      <c r="B18" s="78">
        <v>0</v>
      </c>
      <c r="C18" s="76"/>
      <c r="D18" s="77">
        <f t="shared" si="0"/>
        <v>0</v>
      </c>
      <c r="E18" s="77">
        <f t="shared" si="1"/>
        <v>0</v>
      </c>
      <c r="F18" s="84">
        <f t="shared" si="2"/>
        <v>0</v>
      </c>
      <c r="G18" s="76">
        <v>0</v>
      </c>
      <c r="H18" s="76">
        <v>0</v>
      </c>
      <c r="I18" s="78"/>
      <c r="J18" s="88"/>
      <c r="K18" s="43"/>
      <c r="L18" s="55"/>
      <c r="M18" s="55"/>
      <c r="N18" s="43"/>
      <c r="O18" s="43"/>
      <c r="P18" s="43"/>
    </row>
    <row r="19" spans="1:16" ht="16.5">
      <c r="A19" s="65" t="s">
        <v>17</v>
      </c>
      <c r="B19" s="78">
        <v>0</v>
      </c>
      <c r="C19" s="76"/>
      <c r="D19" s="77">
        <f t="shared" si="0"/>
        <v>0</v>
      </c>
      <c r="E19" s="77">
        <f t="shared" si="1"/>
        <v>0</v>
      </c>
      <c r="F19" s="84">
        <f t="shared" si="2"/>
        <v>0</v>
      </c>
      <c r="G19" s="76">
        <v>0</v>
      </c>
      <c r="H19" s="76">
        <v>0</v>
      </c>
      <c r="I19" s="78"/>
      <c r="J19" s="88"/>
      <c r="K19" s="43"/>
      <c r="L19" s="55"/>
      <c r="M19" s="55"/>
      <c r="N19" s="43"/>
      <c r="O19" s="43"/>
      <c r="P19" s="43"/>
    </row>
    <row r="20" spans="1:16" ht="16.5">
      <c r="A20" s="68" t="s">
        <v>18</v>
      </c>
      <c r="B20" s="80">
        <v>0</v>
      </c>
      <c r="C20" s="81"/>
      <c r="D20" s="85">
        <f t="shared" si="0"/>
        <v>0</v>
      </c>
      <c r="E20" s="77">
        <f t="shared" si="1"/>
        <v>0</v>
      </c>
      <c r="F20" s="84">
        <f t="shared" si="2"/>
        <v>0</v>
      </c>
      <c r="G20" s="81">
        <v>0</v>
      </c>
      <c r="H20" s="81">
        <v>0</v>
      </c>
      <c r="I20" s="80"/>
      <c r="J20" s="89"/>
      <c r="K20" s="43"/>
      <c r="L20" s="55"/>
      <c r="M20" s="55"/>
      <c r="N20" s="43"/>
      <c r="O20" s="43"/>
      <c r="P20" s="43"/>
    </row>
    <row r="21" spans="1:16" s="54" customFormat="1" ht="16.5">
      <c r="A21" s="69" t="s">
        <v>46</v>
      </c>
      <c r="B21" s="83">
        <f>SUM(B4:B20)</f>
        <v>35.70000000000001</v>
      </c>
      <c r="C21" s="83">
        <f>SUM(C4:C20)</f>
        <v>33.1</v>
      </c>
      <c r="D21" s="83">
        <f>_xlfn.IFERROR(G21/B21*1000,0)</f>
        <v>48549.019607843125</v>
      </c>
      <c r="E21" s="83">
        <f>_xlfn.IFERROR(I21/C21/$K$1*1000,0)</f>
        <v>48560.92648539778</v>
      </c>
      <c r="F21" s="86">
        <f>_xlfn.IFERROR(E21/$I$2*100,0)</f>
        <v>100.0019079188587</v>
      </c>
      <c r="G21" s="83">
        <f>SUM(G4:G20)</f>
        <v>1733.2000000000003</v>
      </c>
      <c r="H21" s="83">
        <f>SUM(H4:H20)</f>
        <v>1.1999999999999997</v>
      </c>
      <c r="I21" s="83">
        <f>SUM(I4:I20)</f>
        <v>4822.1</v>
      </c>
      <c r="J21" s="83">
        <f>SUM(J4:J20)</f>
        <v>2.8</v>
      </c>
      <c r="K21" s="87"/>
      <c r="L21" s="87"/>
      <c r="M21" s="87"/>
      <c r="N21" s="87"/>
      <c r="O21" s="98"/>
      <c r="P21" s="98"/>
    </row>
    <row r="22" spans="1:10" ht="16.5">
      <c r="A22" s="42" t="s">
        <v>75</v>
      </c>
      <c r="B22" s="80">
        <v>13</v>
      </c>
      <c r="C22" s="81">
        <v>13.3</v>
      </c>
      <c r="D22" s="85">
        <f aca="true" t="shared" si="3" ref="D22:D31">_xlfn.IFERROR(G22/B22*1000,0)</f>
        <v>48384.61538461539</v>
      </c>
      <c r="E22" s="77">
        <f aca="true" t="shared" si="4" ref="E22:E31">_xlfn.IFERROR(I22/C22/$K$1*1000,0)</f>
        <v>47709.27318295739</v>
      </c>
      <c r="F22" s="84">
        <f aca="true" t="shared" si="5" ref="F22:F31">_xlfn.IFERROR(E22/$I$2*100,0)</f>
        <v>98.24809139818244</v>
      </c>
      <c r="G22" s="81">
        <v>629</v>
      </c>
      <c r="H22" s="81">
        <v>0</v>
      </c>
      <c r="I22" s="80">
        <v>1903.6</v>
      </c>
      <c r="J22" s="89"/>
    </row>
    <row r="23" spans="1:10" ht="16.5">
      <c r="A23" s="42" t="s">
        <v>76</v>
      </c>
      <c r="B23" s="80">
        <v>17</v>
      </c>
      <c r="C23" s="81">
        <v>18.3</v>
      </c>
      <c r="D23" s="85">
        <f t="shared" si="3"/>
        <v>50741.17647058824</v>
      </c>
      <c r="E23" s="77">
        <f t="shared" si="4"/>
        <v>58043.71584699453</v>
      </c>
      <c r="F23" s="84">
        <f t="shared" si="5"/>
        <v>119.52989260089481</v>
      </c>
      <c r="G23" s="81">
        <v>862.6</v>
      </c>
      <c r="H23" s="81">
        <v>0</v>
      </c>
      <c r="I23" s="80">
        <v>3186.6</v>
      </c>
      <c r="J23" s="89"/>
    </row>
    <row r="24" spans="1:10" ht="31.5">
      <c r="A24" s="42" t="s">
        <v>77</v>
      </c>
      <c r="B24" s="80">
        <v>33</v>
      </c>
      <c r="C24" s="81">
        <v>34.2</v>
      </c>
      <c r="D24" s="85">
        <f t="shared" si="3"/>
        <v>50660.60606060606</v>
      </c>
      <c r="E24" s="77">
        <f t="shared" si="4"/>
        <v>43090.6432748538</v>
      </c>
      <c r="F24" s="84">
        <f t="shared" si="5"/>
        <v>88.73690954459185</v>
      </c>
      <c r="G24" s="81">
        <v>1671.8</v>
      </c>
      <c r="H24" s="81">
        <v>0</v>
      </c>
      <c r="I24" s="80">
        <v>4421.1</v>
      </c>
      <c r="J24" s="89"/>
    </row>
    <row r="25" spans="1:10" ht="16.5">
      <c r="A25" s="42" t="s">
        <v>78</v>
      </c>
      <c r="B25" s="80">
        <v>10</v>
      </c>
      <c r="C25" s="81">
        <v>10</v>
      </c>
      <c r="D25" s="85">
        <f t="shared" si="3"/>
        <v>54480</v>
      </c>
      <c r="E25" s="77">
        <f t="shared" si="4"/>
        <v>56033.33333333333</v>
      </c>
      <c r="F25" s="84">
        <f t="shared" si="5"/>
        <v>115.38989566172431</v>
      </c>
      <c r="G25" s="81">
        <v>544.8</v>
      </c>
      <c r="H25" s="81">
        <v>0</v>
      </c>
      <c r="I25" s="80">
        <v>1681</v>
      </c>
      <c r="J25" s="89"/>
    </row>
    <row r="26" spans="1:10" ht="16.5">
      <c r="A26" s="42" t="s">
        <v>79</v>
      </c>
      <c r="B26" s="80">
        <v>17</v>
      </c>
      <c r="C26" s="81">
        <v>17.7</v>
      </c>
      <c r="D26" s="85">
        <f t="shared" si="3"/>
        <v>51829.41176470588</v>
      </c>
      <c r="E26" s="77">
        <f t="shared" si="4"/>
        <v>47681.73258003767</v>
      </c>
      <c r="F26" s="84">
        <f t="shared" si="5"/>
        <v>98.19137681226869</v>
      </c>
      <c r="G26" s="81">
        <v>881.1</v>
      </c>
      <c r="H26" s="81">
        <v>0</v>
      </c>
      <c r="I26" s="80">
        <v>2531.9</v>
      </c>
      <c r="J26" s="89"/>
    </row>
    <row r="27" spans="1:10" ht="16.5">
      <c r="A27" s="42" t="s">
        <v>80</v>
      </c>
      <c r="B27" s="80">
        <v>18.75</v>
      </c>
      <c r="C27" s="81">
        <v>18.1</v>
      </c>
      <c r="D27" s="85">
        <f t="shared" si="3"/>
        <v>47514.666666666664</v>
      </c>
      <c r="E27" s="77">
        <f t="shared" si="4"/>
        <v>50524.86187845304</v>
      </c>
      <c r="F27" s="84">
        <f t="shared" si="5"/>
        <v>104.04625592762157</v>
      </c>
      <c r="G27" s="81">
        <v>890.9</v>
      </c>
      <c r="H27" s="81">
        <v>0</v>
      </c>
      <c r="I27" s="80">
        <v>2743.5</v>
      </c>
      <c r="J27" s="89"/>
    </row>
    <row r="28" spans="1:10" ht="16.5">
      <c r="A28" s="42" t="s">
        <v>81</v>
      </c>
      <c r="B28" s="80">
        <v>13</v>
      </c>
      <c r="C28" s="81">
        <v>13.5</v>
      </c>
      <c r="D28" s="85">
        <f t="shared" si="3"/>
        <v>50984.61538461538</v>
      </c>
      <c r="E28" s="77">
        <f t="shared" si="4"/>
        <v>48659.25925925926</v>
      </c>
      <c r="F28" s="84">
        <f t="shared" si="5"/>
        <v>100.20440539386175</v>
      </c>
      <c r="G28" s="81">
        <v>662.8</v>
      </c>
      <c r="H28" s="81">
        <v>0</v>
      </c>
      <c r="I28" s="80">
        <v>1970.7</v>
      </c>
      <c r="J28" s="89"/>
    </row>
    <row r="29" spans="1:10" ht="16.5">
      <c r="A29" s="42" t="s">
        <v>82</v>
      </c>
      <c r="B29" s="80">
        <v>31</v>
      </c>
      <c r="C29" s="81">
        <v>31.7</v>
      </c>
      <c r="D29" s="85">
        <f t="shared" si="3"/>
        <v>48719.354838709674</v>
      </c>
      <c r="E29" s="77">
        <f t="shared" si="4"/>
        <v>49906.41430073607</v>
      </c>
      <c r="F29" s="84">
        <f t="shared" si="5"/>
        <v>102.77268183841859</v>
      </c>
      <c r="G29" s="81">
        <v>1510.3</v>
      </c>
      <c r="H29" s="81">
        <v>0</v>
      </c>
      <c r="I29" s="80">
        <v>4746.1</v>
      </c>
      <c r="J29" s="89">
        <v>67.8</v>
      </c>
    </row>
    <row r="30" spans="1:10" ht="16.5">
      <c r="A30" s="42" t="s">
        <v>83</v>
      </c>
      <c r="B30" s="80">
        <v>12</v>
      </c>
      <c r="C30" s="81">
        <v>12</v>
      </c>
      <c r="D30" s="85">
        <f>_xlfn.IFERROR(G30/B30*1000,0)</f>
        <v>50100</v>
      </c>
      <c r="E30" s="77">
        <f>_xlfn.IFERROR(I30/C30/$K$1*1000,0)</f>
        <v>48944.44444444445</v>
      </c>
      <c r="F30" s="84">
        <f>_xlfn.IFERROR(E30/$I$2*100,0)</f>
        <v>100.79168954786748</v>
      </c>
      <c r="G30" s="81">
        <v>601.2</v>
      </c>
      <c r="H30" s="81">
        <v>0</v>
      </c>
      <c r="I30" s="80">
        <v>1762.0000000000002</v>
      </c>
      <c r="J30" s="89"/>
    </row>
    <row r="31" spans="1:17" ht="16.5">
      <c r="A31" s="42" t="s">
        <v>84</v>
      </c>
      <c r="B31" s="80">
        <v>19</v>
      </c>
      <c r="C31" s="81">
        <v>19.7</v>
      </c>
      <c r="D31" s="85">
        <f t="shared" si="3"/>
        <v>42363.15789473685</v>
      </c>
      <c r="E31" s="77">
        <f t="shared" si="4"/>
        <v>52568.527918781736</v>
      </c>
      <c r="F31" s="84">
        <f t="shared" si="5"/>
        <v>108.25479390193932</v>
      </c>
      <c r="G31" s="81">
        <v>804.9</v>
      </c>
      <c r="H31" s="81">
        <v>0</v>
      </c>
      <c r="I31" s="80">
        <v>3106.8</v>
      </c>
      <c r="J31" s="89"/>
      <c r="L31" s="106"/>
      <c r="M31" s="106"/>
      <c r="N31" s="106"/>
      <c r="O31" s="107"/>
      <c r="P31" s="107"/>
      <c r="Q31" s="107"/>
    </row>
    <row r="32" spans="1:17" ht="16.5">
      <c r="A32" s="69" t="s">
        <v>46</v>
      </c>
      <c r="B32" s="83">
        <f>SUM(B22:B31)</f>
        <v>183.75</v>
      </c>
      <c r="C32" s="83">
        <f>SUM(C22:C31)</f>
        <v>188.5</v>
      </c>
      <c r="D32" s="83">
        <f>_xlfn.IFERROR(G32/B32*1000,0)</f>
        <v>49302.857142857145</v>
      </c>
      <c r="E32" s="83">
        <f>_xlfn.IFERROR(I32/C32/$K$1*1000,0)</f>
        <v>49607.957559681694</v>
      </c>
      <c r="F32" s="86">
        <f>_xlfn.IFERROR(E32/$I$2*100,0)</f>
        <v>102.15806746227696</v>
      </c>
      <c r="G32" s="83">
        <f>SUM(G22:G31)</f>
        <v>9059.4</v>
      </c>
      <c r="H32" s="83">
        <f>SUM(H22:H31)</f>
        <v>0</v>
      </c>
      <c r="I32" s="83">
        <f>SUM(I22:I31)</f>
        <v>28053.3</v>
      </c>
      <c r="J32" s="83">
        <f>SUM(J22:J31)</f>
        <v>67.8</v>
      </c>
      <c r="N32" s="36"/>
      <c r="O32" s="36"/>
      <c r="P32" s="36"/>
      <c r="Q32" s="36"/>
    </row>
    <row r="33" spans="1:14" ht="16.5">
      <c r="A33" s="91" t="s">
        <v>48</v>
      </c>
      <c r="B33" s="83">
        <f>B21+B32</f>
        <v>219.45000000000002</v>
      </c>
      <c r="C33" s="83">
        <f>C21+C32</f>
        <v>221.6</v>
      </c>
      <c r="D33" s="83">
        <f>_xlfn.IFERROR(G33/B33*1000,0)</f>
        <v>49180.22328548644</v>
      </c>
      <c r="E33" s="83">
        <f>_xlfn.IFERROR(I33/C33/$K$1*1000,0)</f>
        <v>49451.56438026475</v>
      </c>
      <c r="F33" s="86">
        <f>_xlfn.IFERROR(E33/$I$2*100,0)</f>
        <v>101.83600572542164</v>
      </c>
      <c r="G33" s="83">
        <f>G21+G32</f>
        <v>10792.6</v>
      </c>
      <c r="H33" s="83">
        <f>H21+H32</f>
        <v>1.1999999999999997</v>
      </c>
      <c r="I33" s="83">
        <f>I21+I32</f>
        <v>32875.4</v>
      </c>
      <c r="J33" s="83">
        <f>J21+J32</f>
        <v>70.6</v>
      </c>
      <c r="L33" s="48"/>
      <c r="N33" s="48"/>
    </row>
    <row r="35" ht="16.5">
      <c r="N35" s="44"/>
    </row>
  </sheetData>
  <sheetProtection/>
  <mergeCells count="4">
    <mergeCell ref="A1:I1"/>
    <mergeCell ref="A2:F2"/>
    <mergeCell ref="L31:N31"/>
    <mergeCell ref="O31:Q31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67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55</v>
      </c>
      <c r="B1">
        <v>1</v>
      </c>
    </row>
    <row r="2" spans="1:2" ht="15">
      <c r="A2" t="s">
        <v>56</v>
      </c>
      <c r="B2">
        <v>2</v>
      </c>
    </row>
    <row r="3" spans="1:2" ht="15">
      <c r="A3" t="s">
        <v>57</v>
      </c>
      <c r="B3">
        <v>3</v>
      </c>
    </row>
    <row r="4" spans="1:2" ht="15">
      <c r="A4" t="s">
        <v>58</v>
      </c>
      <c r="B4">
        <v>4</v>
      </c>
    </row>
    <row r="5" spans="1:2" ht="15">
      <c r="A5" t="s">
        <v>59</v>
      </c>
      <c r="B5">
        <v>5</v>
      </c>
    </row>
    <row r="6" spans="1:2" ht="15">
      <c r="A6" t="s">
        <v>60</v>
      </c>
      <c r="B6">
        <v>6</v>
      </c>
    </row>
    <row r="7" spans="1:2" ht="15">
      <c r="A7" t="s">
        <v>61</v>
      </c>
      <c r="B7">
        <v>7</v>
      </c>
    </row>
    <row r="8" spans="1:2" ht="15">
      <c r="A8" t="s">
        <v>62</v>
      </c>
      <c r="B8">
        <v>8</v>
      </c>
    </row>
    <row r="9" spans="1:2" ht="15">
      <c r="A9" t="s">
        <v>63</v>
      </c>
      <c r="B9">
        <v>9</v>
      </c>
    </row>
    <row r="10" spans="1:2" ht="15">
      <c r="A10" t="s">
        <v>64</v>
      </c>
      <c r="B10">
        <v>10</v>
      </c>
    </row>
    <row r="11" spans="1:2" ht="15">
      <c r="A11" t="s">
        <v>65</v>
      </c>
      <c r="B11">
        <v>11</v>
      </c>
    </row>
    <row r="12" spans="1:2" ht="15">
      <c r="A12" t="s">
        <v>66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Екатерина Евгеньевна БАЛАБАНОВА</cp:lastModifiedBy>
  <cp:lastPrinted>2019-05-14T11:51:58Z</cp:lastPrinted>
  <dcterms:created xsi:type="dcterms:W3CDTF">2017-09-29T07:43:37Z</dcterms:created>
  <dcterms:modified xsi:type="dcterms:W3CDTF">2023-05-10T06:38:15Z</dcterms:modified>
  <cp:category/>
  <cp:version/>
  <cp:contentType/>
  <cp:contentStatus/>
</cp:coreProperties>
</file>