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10" windowWidth="14880" windowHeight="7110" activeTab="3"/>
  </bookViews>
  <sheets>
    <sheet name="ВРАЧИ" sheetId="1" r:id="rId1"/>
    <sheet name="СМП" sheetId="2" r:id="rId2"/>
    <sheet name="ММП" sheetId="3" r:id="rId3"/>
    <sheet name="Соц.раб" sheetId="4" r:id="rId4"/>
    <sheet name="Пед.раб" sheetId="5" r:id="rId5"/>
    <sheet name="спис" sheetId="6" state="hidden" r:id="rId6"/>
    <sheet name="месяцы" sheetId="7" state="hidden" r:id="rId7"/>
  </sheets>
  <externalReferences>
    <externalReference r:id="rId10"/>
  </externalReferences>
  <definedNames>
    <definedName name="_xlfn.IFERROR" hidden="1">#NAME?</definedName>
    <definedName name="month" localSheetId="0">'ВРАЧИ'!$J$1</definedName>
    <definedName name="month" localSheetId="2">'ММП'!$J$1</definedName>
    <definedName name="month" localSheetId="4">'Пед.раб'!$J$1</definedName>
    <definedName name="month" localSheetId="1">'СМП'!$J$1</definedName>
    <definedName name="month" localSheetId="3">'Соц.раб'!$J$1</definedName>
    <definedName name="spisok">'[1]спис'!$A$2:$A$40</definedName>
    <definedName name="year" localSheetId="0">'ВРАЧИ'!$J$2</definedName>
    <definedName name="year" localSheetId="2">'ММП'!$J$2</definedName>
    <definedName name="year" localSheetId="4">'Пед.раб'!$J$2</definedName>
    <definedName name="year" localSheetId="1">'СМП'!$J$2</definedName>
    <definedName name="year" localSheetId="3">'Соц.раб'!$J$2</definedName>
    <definedName name="_xlnm.Print_Area" localSheetId="0">'ВРАЧИ'!$A$1:$J$44</definedName>
    <definedName name="_xlnm.Print_Area" localSheetId="2">'ММП'!$A$1:$J$44</definedName>
    <definedName name="_xlnm.Print_Area" localSheetId="4">'Пед.раб'!$A$1:$J$33</definedName>
    <definedName name="_xlnm.Print_Area" localSheetId="1">'СМП'!$A$1:$J$44</definedName>
    <definedName name="_xlnm.Print_Area" localSheetId="3">'Соц.раб'!$A$1:$J$47</definedName>
  </definedNames>
  <calcPr fullCalcOnLoad="1"/>
</workbook>
</file>

<file path=xl/sharedStrings.xml><?xml version="1.0" encoding="utf-8"?>
<sst xmlns="http://schemas.openxmlformats.org/spreadsheetml/2006/main" count="297" uniqueCount="85">
  <si>
    <t>Соотношение с прогнозируемым размером среднемесячной заработной платы</t>
  </si>
  <si>
    <t>Фонд оплаты труда нарастающим итогом с начала года, тыс. руб.</t>
  </si>
  <si>
    <t>ЛОГБУ "Будогощский ПНИ"</t>
  </si>
  <si>
    <t>ЛОГБУ "Вознесенский ДИ"</t>
  </si>
  <si>
    <t>ЛОГБУ "Волосовский ПНИ"</t>
  </si>
  <si>
    <t>НАИМЕНОВАНИЕ УЧРЕЖДЕНИЯ</t>
  </si>
  <si>
    <t>ЛОГБУ "Волховский ПНИ"</t>
  </si>
  <si>
    <t>ЛОГБУ "Всеволожский ДИ"</t>
  </si>
  <si>
    <t>ЛОГБУ "Гатчинский ПНИ"</t>
  </si>
  <si>
    <t>ЛОГБУ "Каменногорский ДИ"</t>
  </si>
  <si>
    <t>ЛОГБУ "Кингисеппский ДИ"</t>
  </si>
  <si>
    <t>ЛОГБУ "Кингисеппский ПНИ"</t>
  </si>
  <si>
    <t>ЛОГБУ "Кировский ПНИ"</t>
  </si>
  <si>
    <t>ЛОГБУ "Лодейнопольский специальный ДИ"</t>
  </si>
  <si>
    <t>ЛОГБУ "Лужский ПНИ"</t>
  </si>
  <si>
    <t>ЛОГБУ "Сланцевский ДИ"</t>
  </si>
  <si>
    <t>ЛОГБУ "Сясьстройский ПНИ"</t>
  </si>
  <si>
    <t>ЛОГБУ "Тихвинский ДИ"</t>
  </si>
  <si>
    <t>ЛОГБУ "ГЦ"</t>
  </si>
  <si>
    <t>ЛОГАУ "Бокситогорский КЦСОН"</t>
  </si>
  <si>
    <t>ЛОГБУ "Волосовский комплексный центр социального обслуживания населения "Берегиня"</t>
  </si>
  <si>
    <t>ЛОГБУ "Волховский КЦСОН "Береника"</t>
  </si>
  <si>
    <t>ЛОГАУ "Всеволожский КЦСОН"</t>
  </si>
  <si>
    <t>ЛОГБУ "Выборгский КЦСОН "Добро пожаловать!"</t>
  </si>
  <si>
    <t>ЛОГБУ "Выборгский КЦСОН"</t>
  </si>
  <si>
    <t>ЛОГБУ "Гатчинский КЦСОН "Дарина"</t>
  </si>
  <si>
    <t>ЛОГБУ "Кингисеппский СРЦ"</t>
  </si>
  <si>
    <t>ЛОГАУ "Кингисеппский ЦСО"</t>
  </si>
  <si>
    <t>ЛОГБУ "Киришский КЦСОН"</t>
  </si>
  <si>
    <t xml:space="preserve">ЛОГАУ "Кировский КЦСОН" </t>
  </si>
  <si>
    <t>ЛОГБУ "Лодейнопольский ЦСОН "Возрождение"</t>
  </si>
  <si>
    <t>ЛОГБУ "Ломоносовский
 КЦСОН "Надежда""</t>
  </si>
  <si>
    <t>ЛОГАУ "Лужский КЦСОН"</t>
  </si>
  <si>
    <t>ЛОГБУ СРЦН "Семья" Подпорожский</t>
  </si>
  <si>
    <t>ЛОГБУ  "Приозерский комплексный центр социального обслуживания населения"</t>
  </si>
  <si>
    <t>ЛОГБУ «Сланцевский ЦСОН «Мечта»</t>
  </si>
  <si>
    <t>ЛОГБУ "Сланцевский ЦСО "Надежда"</t>
  </si>
  <si>
    <t xml:space="preserve">ЛОГАУ КЦСОН  Сосновый Бор </t>
  </si>
  <si>
    <t>ЛОГБУ "Тихвинский КЦСОН"</t>
  </si>
  <si>
    <t>ЛОГБУ "Тосненский СРЦН "Дельфиненок"</t>
  </si>
  <si>
    <t>Оперативная информация о среднемесячной заработной плате Врач</t>
  </si>
  <si>
    <t>Среднесписочная численность по категории работников за отчетный месяц, чел.</t>
  </si>
  <si>
    <t>Среднесписочная численность по категории работников, чел. с начала года</t>
  </si>
  <si>
    <t>Фонд оплаты труда за отчетный месяц, тыс. руб. Всего</t>
  </si>
  <si>
    <t>в т.ч. приносящей доход</t>
  </si>
  <si>
    <t>в т.ч. приносящий доход</t>
  </si>
  <si>
    <t>ВСЕГО ГУ</t>
  </si>
  <si>
    <t xml:space="preserve">ВСЕГО </t>
  </si>
  <si>
    <t>ИТОГО</t>
  </si>
  <si>
    <t>Оперативная информация о среднемесячной заработной плате Средний медицинский персонал</t>
  </si>
  <si>
    <t>Оперативная информация о среднемесячной заработной плате Младший медицинский персонал</t>
  </si>
  <si>
    <t>Оперативная информация о среднемесячной заработной плате Социальные работники</t>
  </si>
  <si>
    <t>Оперативная информация о среднемесячной заработной плате Педагоги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</si>
  <si>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</si>
  <si>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</si>
  <si>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</si>
  <si>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</si>
  <si>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</si>
  <si>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</si>
  <si>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</si>
  <si>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</si>
  <si>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</si>
  <si>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</si>
  <si>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</si>
  <si>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</si>
  <si>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ЛОГБУ "ЛО МРЦ"</t>
  </si>
  <si>
    <t>ЛОГБУ "Сланцевский ДИВВиТ"</t>
  </si>
  <si>
    <t>ЛОГБУ "Волосовский КЦСОН "Берегиня"</t>
  </si>
  <si>
    <t>ЛОГБУ "Ломоносовский КЦСОН "Надежда"</t>
  </si>
  <si>
    <t xml:space="preserve">ЛОГБУ "Подпорожский СРЦН "Семья" </t>
  </si>
  <si>
    <t>ЛОГБУ  "Приозерский КЦСОН"</t>
  </si>
  <si>
    <t>ЛОГБУ «Сланцевский СРЦН «Мечта»</t>
  </si>
  <si>
    <t>ЛОГАУ "Сосновоборский МРЦ"</t>
  </si>
  <si>
    <t>ГБУ ЛО "Анисимовский РЦ"</t>
  </si>
  <si>
    <t>ГБУ ЛО "Выборгский РЦ"</t>
  </si>
  <si>
    <t>ГБУ ЛО "Ивангородский центр для детей с ОВЗ"</t>
  </si>
  <si>
    <t>ГБУ ЛО "Каложицкий РЦ"</t>
  </si>
  <si>
    <t>ГБУ ЛО "Кингисеппский РЦ"</t>
  </si>
  <si>
    <t>ГБУ ЛО "Никольский РЦ"</t>
  </si>
  <si>
    <t>ГБУ ЛО "Свирьстройский РЦ"</t>
  </si>
  <si>
    <t>ГБУ ЛО "Сиверский РЦ"</t>
  </si>
  <si>
    <t>ГБУ ЛО "Тихвинский РЦ"</t>
  </si>
  <si>
    <t>ГБУ ЛО "Толмачевский РЦ"</t>
  </si>
  <si>
    <t>СОЦ, РАБОТНИКИ ЗДРАВА</t>
  </si>
  <si>
    <t>ВСЕГО отчет в МИНТРУД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</si>
</sst>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#,##0.0_ ;\-#,##0.0\ "/>
    <numFmt numFmtId="176" formatCode="0.0"/>
    <numFmt numFmtId="177" formatCode="#,##0.0"/>
    <numFmt numFmtId="178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color indexed="9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0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5" fillId="25" borderId="0" applyNumberFormat="0" applyBorder="0" applyAlignment="0" applyProtection="0"/>
    <xf numFmtId="0" fontId="31" fillId="26" borderId="0" applyNumberFormat="0" applyBorder="0" applyAlignment="0" applyProtection="0"/>
    <xf numFmtId="0" fontId="5" fillId="17" borderId="0" applyNumberFormat="0" applyBorder="0" applyAlignment="0" applyProtection="0"/>
    <xf numFmtId="0" fontId="31" fillId="27" borderId="0" applyNumberFormat="0" applyBorder="0" applyAlignment="0" applyProtection="0"/>
    <xf numFmtId="0" fontId="5" fillId="19" borderId="0" applyNumberFormat="0" applyBorder="0" applyAlignment="0" applyProtection="0"/>
    <xf numFmtId="0" fontId="31" fillId="28" borderId="0" applyNumberFormat="0" applyBorder="0" applyAlignment="0" applyProtection="0"/>
    <xf numFmtId="0" fontId="5" fillId="29" borderId="0" applyNumberFormat="0" applyBorder="0" applyAlignment="0" applyProtection="0"/>
    <xf numFmtId="0" fontId="31" fillId="30" borderId="0" applyNumberFormat="0" applyBorder="0" applyAlignment="0" applyProtection="0"/>
    <xf numFmtId="0" fontId="5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33" borderId="0" applyNumberFormat="0" applyBorder="0" applyAlignment="0" applyProtection="0"/>
    <xf numFmtId="173" fontId="24" fillId="0" borderId="0">
      <alignment/>
      <protection/>
    </xf>
    <xf numFmtId="171" fontId="24" fillId="0" borderId="0">
      <alignment/>
      <protection/>
    </xf>
    <xf numFmtId="172" fontId="24" fillId="0" borderId="0">
      <alignment/>
      <protection/>
    </xf>
    <xf numFmtId="170" fontId="24" fillId="0" borderId="0">
      <alignment/>
      <protection/>
    </xf>
    <xf numFmtId="0" fontId="24" fillId="0" borderId="0">
      <alignment/>
      <protection/>
    </xf>
    <xf numFmtId="9" fontId="24" fillId="0" borderId="0">
      <alignment/>
      <protection/>
    </xf>
    <xf numFmtId="0" fontId="31" fillId="34" borderId="0" applyNumberFormat="0" applyBorder="0" applyAlignment="0" applyProtection="0"/>
    <xf numFmtId="0" fontId="5" fillId="35" borderId="0" applyNumberFormat="0" applyBorder="0" applyAlignment="0" applyProtection="0"/>
    <xf numFmtId="0" fontId="31" fillId="36" borderId="0" applyNumberFormat="0" applyBorder="0" applyAlignment="0" applyProtection="0"/>
    <xf numFmtId="0" fontId="5" fillId="37" borderId="0" applyNumberFormat="0" applyBorder="0" applyAlignment="0" applyProtection="0"/>
    <xf numFmtId="0" fontId="31" fillId="38" borderId="0" applyNumberFormat="0" applyBorder="0" applyAlignment="0" applyProtection="0"/>
    <xf numFmtId="0" fontId="5" fillId="39" borderId="0" applyNumberFormat="0" applyBorder="0" applyAlignment="0" applyProtection="0"/>
    <xf numFmtId="0" fontId="31" fillId="40" borderId="0" applyNumberFormat="0" applyBorder="0" applyAlignment="0" applyProtection="0"/>
    <xf numFmtId="0" fontId="5" fillId="29" borderId="0" applyNumberFormat="0" applyBorder="0" applyAlignment="0" applyProtection="0"/>
    <xf numFmtId="0" fontId="31" fillId="41" borderId="0" applyNumberFormat="0" applyBorder="0" applyAlignment="0" applyProtection="0"/>
    <xf numFmtId="0" fontId="5" fillId="31" borderId="0" applyNumberFormat="0" applyBorder="0" applyAlignment="0" applyProtection="0"/>
    <xf numFmtId="0" fontId="31" fillId="42" borderId="0" applyNumberFormat="0" applyBorder="0" applyAlignment="0" applyProtection="0"/>
    <xf numFmtId="0" fontId="5" fillId="43" borderId="0" applyNumberFormat="0" applyBorder="0" applyAlignment="0" applyProtection="0"/>
    <xf numFmtId="0" fontId="32" fillId="44" borderId="1" applyNumberFormat="0" applyAlignment="0" applyProtection="0"/>
    <xf numFmtId="0" fontId="6" fillId="13" borderId="2" applyNumberFormat="0" applyAlignment="0" applyProtection="0"/>
    <xf numFmtId="0" fontId="33" fillId="45" borderId="3" applyNumberFormat="0" applyAlignment="0" applyProtection="0"/>
    <xf numFmtId="0" fontId="7" fillId="46" borderId="4" applyNumberFormat="0" applyAlignment="0" applyProtection="0"/>
    <xf numFmtId="0" fontId="34" fillId="45" borderId="1" applyNumberFormat="0" applyAlignment="0" applyProtection="0"/>
    <xf numFmtId="0" fontId="8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9" fillId="0" borderId="6" applyNumberFormat="0" applyFill="0" applyAlignment="0" applyProtection="0"/>
    <xf numFmtId="0" fontId="36" fillId="0" borderId="7" applyNumberFormat="0" applyFill="0" applyAlignment="0" applyProtection="0"/>
    <xf numFmtId="0" fontId="10" fillId="0" borderId="8" applyNumberFormat="0" applyFill="0" applyAlignment="0" applyProtection="0"/>
    <xf numFmtId="0" fontId="37" fillId="0" borderId="9" applyNumberFormat="0" applyFill="0" applyAlignment="0" applyProtection="0"/>
    <xf numFmtId="0" fontId="11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2" fillId="0" borderId="12" applyNumberFormat="0" applyFill="0" applyAlignment="0" applyProtection="0"/>
    <xf numFmtId="0" fontId="39" fillId="47" borderId="13" applyNumberFormat="0" applyAlignment="0" applyProtection="0"/>
    <xf numFmtId="0" fontId="13" fillId="48" borderId="14" applyNumberFormat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5" fillId="50" borderId="0" applyNumberFormat="0" applyBorder="0" applyAlignment="0" applyProtection="0"/>
    <xf numFmtId="0" fontId="4" fillId="0" borderId="0">
      <alignment/>
      <protection/>
    </xf>
    <xf numFmtId="0" fontId="4" fillId="0" borderId="0" applyBorder="0">
      <alignment/>
      <protection/>
    </xf>
    <xf numFmtId="0" fontId="24" fillId="0" borderId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2" fillId="51" borderId="0" applyNumberFormat="0" applyBorder="0" applyAlignment="0" applyProtection="0"/>
    <xf numFmtId="0" fontId="16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4" fillId="53" borderId="16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4" fillId="0" borderId="17" applyNumberFormat="0" applyFill="0" applyAlignment="0" applyProtection="0"/>
    <xf numFmtId="0" fontId="18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6" fillId="54" borderId="0" applyNumberFormat="0" applyBorder="0" applyAlignment="0" applyProtection="0"/>
    <xf numFmtId="0" fontId="20" fillId="7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21" fillId="0" borderId="19" xfId="93" applyNumberFormat="1" applyFont="1" applyFill="1" applyBorder="1" applyAlignment="1">
      <alignment horizontal="left" vertical="center" wrapText="1"/>
      <protection/>
    </xf>
    <xf numFmtId="2" fontId="21" fillId="0" borderId="19" xfId="93" applyNumberFormat="1" applyFont="1" applyFill="1" applyBorder="1" applyAlignment="1">
      <alignment horizontal="center" vertical="center" wrapText="1"/>
      <protection/>
    </xf>
    <xf numFmtId="0" fontId="21" fillId="0" borderId="19" xfId="93" applyNumberFormat="1" applyFont="1" applyFill="1" applyBorder="1" applyAlignment="1">
      <alignment horizontal="center" vertical="center" wrapText="1"/>
      <protection/>
    </xf>
    <xf numFmtId="0" fontId="22" fillId="0" borderId="0" xfId="93" applyNumberFormat="1" applyFont="1" applyFill="1">
      <alignment/>
      <protection/>
    </xf>
    <xf numFmtId="0" fontId="2" fillId="0" borderId="19" xfId="93" applyFont="1" applyFill="1" applyBorder="1" applyAlignment="1">
      <alignment horizontal="left" vertical="center" wrapText="1"/>
      <protection/>
    </xf>
    <xf numFmtId="4" fontId="22" fillId="0" borderId="20" xfId="93" applyNumberFormat="1" applyFont="1" applyFill="1" applyBorder="1" applyAlignment="1">
      <alignment horizontal="center" vertical="center"/>
      <protection/>
    </xf>
    <xf numFmtId="4" fontId="22" fillId="0" borderId="19" xfId="114" applyNumberFormat="1" applyFont="1" applyFill="1" applyBorder="1" applyAlignment="1">
      <alignment horizontal="center" vertical="center"/>
    </xf>
    <xf numFmtId="174" fontId="22" fillId="0" borderId="19" xfId="114" applyNumberFormat="1" applyFont="1" applyFill="1" applyBorder="1" applyAlignment="1">
      <alignment horizontal="center" vertical="center"/>
    </xf>
    <xf numFmtId="4" fontId="22" fillId="0" borderId="19" xfId="107" applyNumberFormat="1" applyFont="1" applyFill="1" applyBorder="1" applyAlignment="1">
      <alignment horizontal="center" vertical="center"/>
    </xf>
    <xf numFmtId="4" fontId="22" fillId="0" borderId="19" xfId="93" applyNumberFormat="1" applyFont="1" applyFill="1" applyBorder="1" applyAlignment="1">
      <alignment horizontal="center" vertical="center"/>
      <protection/>
    </xf>
    <xf numFmtId="4" fontId="22" fillId="0" borderId="19" xfId="93" applyNumberFormat="1" applyFont="1" applyFill="1" applyBorder="1" applyAlignment="1">
      <alignment horizontal="center"/>
      <protection/>
    </xf>
    <xf numFmtId="0" fontId="2" fillId="0" borderId="0" xfId="93" applyNumberFormat="1" applyFont="1" applyFill="1">
      <alignment/>
      <protection/>
    </xf>
    <xf numFmtId="0" fontId="2" fillId="0" borderId="19" xfId="93" applyFont="1" applyFill="1" applyBorder="1" applyAlignment="1">
      <alignment horizontal="left" vertical="center" wrapText="1" shrinkToFit="1"/>
      <protection/>
    </xf>
    <xf numFmtId="4" fontId="22" fillId="0" borderId="19" xfId="93" applyNumberFormat="1" applyFont="1" applyFill="1" applyBorder="1" applyAlignment="1">
      <alignment horizontal="center" vertical="center" wrapText="1" shrinkToFit="1"/>
      <protection/>
    </xf>
    <xf numFmtId="0" fontId="23" fillId="0" borderId="0" xfId="93" applyNumberFormat="1" applyFont="1" applyFill="1">
      <alignment/>
      <protection/>
    </xf>
    <xf numFmtId="0" fontId="2" fillId="0" borderId="21" xfId="93" applyFont="1" applyFill="1" applyBorder="1" applyAlignment="1">
      <alignment horizontal="left" vertical="center" wrapText="1"/>
      <protection/>
    </xf>
    <xf numFmtId="4" fontId="22" fillId="0" borderId="21" xfId="93" applyNumberFormat="1" applyFont="1" applyFill="1" applyBorder="1" applyAlignment="1">
      <alignment horizontal="center" vertical="center"/>
      <protection/>
    </xf>
    <xf numFmtId="4" fontId="22" fillId="0" borderId="21" xfId="114" applyNumberFormat="1" applyFont="1" applyFill="1" applyBorder="1" applyAlignment="1">
      <alignment horizontal="center" vertical="center"/>
    </xf>
    <xf numFmtId="4" fontId="22" fillId="0" borderId="21" xfId="107" applyNumberFormat="1" applyFont="1" applyFill="1" applyBorder="1" applyAlignment="1">
      <alignment horizontal="center" vertical="center"/>
    </xf>
    <xf numFmtId="4" fontId="22" fillId="0" borderId="21" xfId="93" applyNumberFormat="1" applyFont="1" applyFill="1" applyBorder="1" applyAlignment="1">
      <alignment horizontal="center"/>
      <protection/>
    </xf>
    <xf numFmtId="0" fontId="21" fillId="0" borderId="19" xfId="94" applyFont="1" applyFill="1" applyBorder="1" applyAlignment="1">
      <alignment horizontal="left" wrapText="1"/>
      <protection/>
    </xf>
    <xf numFmtId="4" fontId="22" fillId="0" borderId="0" xfId="93" applyNumberFormat="1" applyFont="1" applyFill="1">
      <alignment/>
      <protection/>
    </xf>
    <xf numFmtId="4" fontId="22" fillId="0" borderId="19" xfId="94" applyNumberFormat="1" applyFont="1" applyFill="1" applyBorder="1" applyAlignment="1">
      <alignment horizontal="center" wrapText="1"/>
      <protection/>
    </xf>
    <xf numFmtId="0" fontId="22" fillId="0" borderId="0" xfId="93" applyNumberFormat="1" applyFont="1" applyFill="1" applyAlignment="1">
      <alignment horizontal="left" vertical="center" wrapText="1"/>
      <protection/>
    </xf>
    <xf numFmtId="0" fontId="21" fillId="0" borderId="21" xfId="94" applyFont="1" applyFill="1" applyBorder="1" applyAlignment="1">
      <alignment horizontal="left" wrapText="1"/>
      <protection/>
    </xf>
    <xf numFmtId="174" fontId="22" fillId="0" borderId="21" xfId="114" applyNumberFormat="1" applyFont="1" applyFill="1" applyBorder="1" applyAlignment="1">
      <alignment horizontal="center" vertical="center"/>
    </xf>
    <xf numFmtId="0" fontId="22" fillId="0" borderId="0" xfId="93" applyNumberFormat="1" applyFont="1" applyFill="1" applyAlignment="1">
      <alignment horizontal="center" vertical="center" wrapText="1"/>
      <protection/>
    </xf>
    <xf numFmtId="0" fontId="22" fillId="0" borderId="0" xfId="93" applyNumberFormat="1" applyFont="1" applyFill="1" applyAlignment="1">
      <alignment horizontal="center" vertical="center"/>
      <protection/>
    </xf>
    <xf numFmtId="2" fontId="22" fillId="0" borderId="0" xfId="93" applyNumberFormat="1" applyFont="1" applyFill="1" applyAlignment="1">
      <alignment horizontal="center" vertical="center"/>
      <protection/>
    </xf>
    <xf numFmtId="4" fontId="22" fillId="0" borderId="0" xfId="93" applyNumberFormat="1" applyFont="1" applyFill="1" applyAlignment="1">
      <alignment horizontal="center" vertical="center"/>
      <protection/>
    </xf>
    <xf numFmtId="2" fontId="21" fillId="0" borderId="19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176" fontId="21" fillId="0" borderId="19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left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0" fontId="47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4" fontId="3" fillId="0" borderId="0" xfId="114" applyNumberFormat="1" applyFont="1" applyFill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" fontId="22" fillId="0" borderId="0" xfId="0" applyNumberFormat="1" applyFont="1" applyFill="1" applyBorder="1" applyAlignment="1">
      <alignment horizontal="center" wrapText="1"/>
    </xf>
    <xf numFmtId="4" fontId="2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0" fontId="23" fillId="0" borderId="0" xfId="0" applyNumberFormat="1" applyFont="1" applyFill="1" applyAlignment="1">
      <alignment wrapText="1"/>
    </xf>
    <xf numFmtId="4" fontId="48" fillId="0" borderId="0" xfId="114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Alignment="1">
      <alignment wrapText="1"/>
    </xf>
    <xf numFmtId="4" fontId="48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center" vertical="center" wrapText="1"/>
    </xf>
    <xf numFmtId="4" fontId="22" fillId="0" borderId="0" xfId="0" applyNumberFormat="1" applyFont="1" applyFill="1" applyAlignment="1">
      <alignment horizontal="center" vertical="center" wrapText="1"/>
    </xf>
    <xf numFmtId="176" fontId="22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horizontal="center" wrapText="1"/>
    </xf>
    <xf numFmtId="2" fontId="22" fillId="0" borderId="0" xfId="0" applyNumberFormat="1" applyFont="1" applyFill="1" applyAlignment="1">
      <alignment horizontal="center" vertical="center" wrapText="1"/>
    </xf>
    <xf numFmtId="177" fontId="22" fillId="0" borderId="0" xfId="0" applyNumberFormat="1" applyFont="1" applyFill="1" applyAlignment="1">
      <alignment horizontal="center" vertical="center" wrapText="1"/>
    </xf>
    <xf numFmtId="0" fontId="27" fillId="0" borderId="0" xfId="0" applyNumberFormat="1" applyFont="1" applyFill="1" applyAlignment="1">
      <alignment wrapText="1"/>
    </xf>
    <xf numFmtId="4" fontId="22" fillId="0" borderId="0" xfId="0" applyNumberFormat="1" applyFont="1" applyFill="1" applyBorder="1" applyAlignment="1">
      <alignment horizontal="center" vertical="center" wrapText="1"/>
    </xf>
    <xf numFmtId="176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4" fontId="48" fillId="55" borderId="0" xfId="114" applyNumberFormat="1" applyFont="1" applyFill="1" applyBorder="1" applyAlignment="1">
      <alignment horizontal="center" vertical="center" wrapText="1"/>
    </xf>
    <xf numFmtId="0" fontId="49" fillId="55" borderId="0" xfId="0" applyNumberFormat="1" applyFont="1" applyFill="1" applyAlignment="1">
      <alignment wrapText="1"/>
    </xf>
    <xf numFmtId="4" fontId="49" fillId="55" borderId="0" xfId="0" applyNumberFormat="1" applyFont="1" applyFill="1" applyAlignment="1">
      <alignment wrapText="1"/>
    </xf>
    <xf numFmtId="4" fontId="48" fillId="0" borderId="0" xfId="0" applyNumberFormat="1" applyFont="1" applyFill="1" applyBorder="1" applyAlignment="1">
      <alignment horizont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 shrinkToFit="1"/>
    </xf>
    <xf numFmtId="0" fontId="21" fillId="0" borderId="19" xfId="93" applyFont="1" applyFill="1" applyBorder="1" applyAlignment="1">
      <alignment horizontal="left" vertical="center" wrapText="1"/>
      <protection/>
    </xf>
    <xf numFmtId="0" fontId="21" fillId="0" borderId="21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1" fillId="0" borderId="19" xfId="94" applyFont="1" applyFill="1" applyBorder="1" applyAlignment="1">
      <alignment horizontal="left" vertical="center" wrapText="1"/>
      <protection/>
    </xf>
    <xf numFmtId="0" fontId="21" fillId="0" borderId="0" xfId="0" applyNumberFormat="1" applyFont="1" applyFill="1" applyAlignment="1">
      <alignment horizontal="left" vertical="center" wrapText="1"/>
    </xf>
    <xf numFmtId="0" fontId="21" fillId="0" borderId="21" xfId="94" applyFont="1" applyFill="1" applyBorder="1" applyAlignment="1">
      <alignment horizontal="left" vertical="center" wrapText="1"/>
      <protection/>
    </xf>
    <xf numFmtId="4" fontId="21" fillId="0" borderId="20" xfId="0" applyNumberFormat="1" applyFont="1" applyFill="1" applyBorder="1" applyAlignment="1">
      <alignment horizontal="center" vertical="center" wrapText="1"/>
    </xf>
    <xf numFmtId="4" fontId="21" fillId="0" borderId="19" xfId="114" applyNumberFormat="1" applyFont="1" applyFill="1" applyBorder="1" applyAlignment="1">
      <alignment horizontal="center" vertical="center" wrapText="1"/>
    </xf>
    <xf numFmtId="4" fontId="21" fillId="0" borderId="19" xfId="114" applyNumberFormat="1" applyFont="1" applyFill="1" applyBorder="1" applyAlignment="1">
      <alignment horizontal="center" vertical="center"/>
    </xf>
    <xf numFmtId="4" fontId="21" fillId="0" borderId="19" xfId="107" applyNumberFormat="1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center" vertical="center" wrapText="1" shrinkToFit="1"/>
    </xf>
    <xf numFmtId="4" fontId="21" fillId="0" borderId="21" xfId="0" applyNumberFormat="1" applyFont="1" applyFill="1" applyBorder="1" applyAlignment="1">
      <alignment horizontal="center" vertical="center" wrapText="1"/>
    </xf>
    <xf numFmtId="4" fontId="21" fillId="0" borderId="21" xfId="114" applyNumberFormat="1" applyFont="1" applyFill="1" applyBorder="1" applyAlignment="1">
      <alignment horizontal="center" vertical="center" wrapText="1"/>
    </xf>
    <xf numFmtId="4" fontId="21" fillId="0" borderId="21" xfId="114" applyNumberFormat="1" applyFont="1" applyFill="1" applyBorder="1" applyAlignment="1">
      <alignment horizontal="center" vertical="center"/>
    </xf>
    <xf numFmtId="4" fontId="23" fillId="0" borderId="19" xfId="114" applyNumberFormat="1" applyFont="1" applyFill="1" applyBorder="1" applyAlignment="1">
      <alignment horizontal="center" vertical="center" wrapText="1"/>
    </xf>
    <xf numFmtId="4" fontId="23" fillId="0" borderId="19" xfId="107" applyNumberFormat="1" applyFont="1" applyFill="1" applyBorder="1" applyAlignment="1">
      <alignment horizontal="center" vertical="center" wrapText="1"/>
    </xf>
    <xf numFmtId="4" fontId="21" fillId="0" borderId="19" xfId="94" applyNumberFormat="1" applyFont="1" applyFill="1" applyBorder="1" applyAlignment="1">
      <alignment horizontal="center" vertical="center" wrapText="1"/>
      <protection/>
    </xf>
    <xf numFmtId="0" fontId="23" fillId="0" borderId="19" xfId="0" applyNumberFormat="1" applyFont="1" applyFill="1" applyBorder="1" applyAlignment="1">
      <alignment horizontal="left" vertical="center" wrapText="1"/>
    </xf>
    <xf numFmtId="4" fontId="21" fillId="0" borderId="19" xfId="0" applyNumberFormat="1" applyFont="1" applyFill="1" applyBorder="1" applyAlignment="1">
      <alignment horizontal="center" wrapText="1"/>
    </xf>
    <xf numFmtId="4" fontId="21" fillId="0" borderId="21" xfId="0" applyNumberFormat="1" applyFont="1" applyFill="1" applyBorder="1" applyAlignment="1">
      <alignment horizontal="center" wrapText="1"/>
    </xf>
    <xf numFmtId="4" fontId="21" fillId="0" borderId="19" xfId="94" applyNumberFormat="1" applyFont="1" applyFill="1" applyBorder="1" applyAlignment="1">
      <alignment horizontal="center" wrapText="1"/>
      <protection/>
    </xf>
    <xf numFmtId="174" fontId="21" fillId="0" borderId="19" xfId="114" applyNumberFormat="1" applyFont="1" applyFill="1" applyBorder="1" applyAlignment="1">
      <alignment horizontal="center" vertical="center"/>
    </xf>
    <xf numFmtId="176" fontId="21" fillId="0" borderId="19" xfId="107" applyNumberFormat="1" applyFont="1" applyFill="1" applyBorder="1" applyAlignment="1">
      <alignment horizontal="center" vertical="center"/>
    </xf>
    <xf numFmtId="174" fontId="21" fillId="0" borderId="21" xfId="114" applyNumberFormat="1" applyFont="1" applyFill="1" applyBorder="1" applyAlignment="1">
      <alignment horizontal="center" vertical="center"/>
    </xf>
    <xf numFmtId="176" fontId="23" fillId="0" borderId="19" xfId="107" applyNumberFormat="1" applyFont="1" applyFill="1" applyBorder="1" applyAlignment="1">
      <alignment horizontal="center" vertical="center" wrapText="1"/>
    </xf>
    <xf numFmtId="174" fontId="23" fillId="0" borderId="19" xfId="114" applyNumberFormat="1" applyFont="1" applyFill="1" applyBorder="1" applyAlignment="1">
      <alignment horizontal="center" vertical="center" wrapText="1"/>
    </xf>
    <xf numFmtId="175" fontId="23" fillId="0" borderId="19" xfId="114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vertical="center" wrapText="1"/>
    </xf>
    <xf numFmtId="0" fontId="27" fillId="12" borderId="19" xfId="0" applyNumberFormat="1" applyFont="1" applyFill="1" applyBorder="1" applyAlignment="1">
      <alignment horizontal="center" vertical="center" wrapText="1"/>
    </xf>
    <xf numFmtId="0" fontId="27" fillId="56" borderId="23" xfId="0" applyNumberFormat="1" applyFont="1" applyFill="1" applyBorder="1" applyAlignment="1">
      <alignment horizontal="center" vertical="center" wrapText="1"/>
    </xf>
    <xf numFmtId="4" fontId="27" fillId="56" borderId="24" xfId="0" applyNumberFormat="1" applyFont="1" applyFill="1" applyBorder="1" applyAlignment="1">
      <alignment horizontal="center" vertical="center" wrapText="1"/>
    </xf>
    <xf numFmtId="4" fontId="27" fillId="56" borderId="24" xfId="114" applyNumberFormat="1" applyFont="1" applyFill="1" applyBorder="1" applyAlignment="1">
      <alignment horizontal="center" vertical="center" wrapText="1"/>
    </xf>
    <xf numFmtId="4" fontId="27" fillId="56" borderId="24" xfId="107" applyNumberFormat="1" applyFont="1" applyFill="1" applyBorder="1" applyAlignment="1">
      <alignment horizontal="center" vertical="center" wrapText="1"/>
    </xf>
    <xf numFmtId="2" fontId="27" fillId="12" borderId="19" xfId="0" applyNumberFormat="1" applyFont="1" applyFill="1" applyBorder="1" applyAlignment="1">
      <alignment horizontal="center" vertical="center" wrapText="1"/>
    </xf>
    <xf numFmtId="174" fontId="27" fillId="12" borderId="19" xfId="114" applyNumberFormat="1" applyFont="1" applyFill="1" applyBorder="1" applyAlignment="1">
      <alignment horizontal="center" vertical="center" wrapText="1"/>
    </xf>
    <xf numFmtId="176" fontId="27" fillId="12" borderId="19" xfId="0" applyNumberFormat="1" applyFont="1" applyFill="1" applyBorder="1" applyAlignment="1">
      <alignment horizontal="center" vertical="center" wrapText="1"/>
    </xf>
    <xf numFmtId="0" fontId="27" fillId="12" borderId="19" xfId="0" applyNumberFormat="1" applyFont="1" applyFill="1" applyBorder="1" applyAlignment="1">
      <alignment horizontal="center" wrapText="1"/>
    </xf>
    <xf numFmtId="0" fontId="25" fillId="0" borderId="0" xfId="0" applyNumberFormat="1" applyFont="1" applyFill="1" applyAlignment="1">
      <alignment horizontal="center" vertical="center" wrapText="1"/>
    </xf>
    <xf numFmtId="0" fontId="26" fillId="0" borderId="22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" xfId="51"/>
    <cellStyle name="Comma [0]" xfId="52"/>
    <cellStyle name="Currency" xfId="53"/>
    <cellStyle name="Currency [0]" xfId="54"/>
    <cellStyle name="Normal" xfId="55"/>
    <cellStyle name="Percent" xfId="56"/>
    <cellStyle name="Акцент1" xfId="57"/>
    <cellStyle name="Акцент1 2" xfId="58"/>
    <cellStyle name="Акцент2" xfId="59"/>
    <cellStyle name="Акцент2 2" xfId="60"/>
    <cellStyle name="Акцент3" xfId="61"/>
    <cellStyle name="Акцент3 2" xfId="62"/>
    <cellStyle name="Акцент4" xfId="63"/>
    <cellStyle name="Акцент4 2" xfId="64"/>
    <cellStyle name="Акцент5" xfId="65"/>
    <cellStyle name="Акцент5 2" xfId="66"/>
    <cellStyle name="Акцент6" xfId="67"/>
    <cellStyle name="Акцент6 2" xfId="68"/>
    <cellStyle name="Ввод " xfId="69"/>
    <cellStyle name="Ввод  2" xfId="70"/>
    <cellStyle name="Вывод" xfId="71"/>
    <cellStyle name="Вывод 2" xfId="72"/>
    <cellStyle name="Вычисление" xfId="73"/>
    <cellStyle name="Вычисление 2" xfId="74"/>
    <cellStyle name="Currency" xfId="75"/>
    <cellStyle name="Currency [0]" xfId="76"/>
    <cellStyle name="Заголовок 1" xfId="77"/>
    <cellStyle name="Заголовок 1 2" xfId="78"/>
    <cellStyle name="Заголовок 2" xfId="79"/>
    <cellStyle name="Заголовок 2 2" xfId="80"/>
    <cellStyle name="Заголовок 3" xfId="81"/>
    <cellStyle name="Заголовок 3 2" xfId="82"/>
    <cellStyle name="Заголовок 4" xfId="83"/>
    <cellStyle name="Заголовок 4 2" xfId="84"/>
    <cellStyle name="Итог" xfId="85"/>
    <cellStyle name="Итог 2" xfId="86"/>
    <cellStyle name="Контрольная ячейка" xfId="87"/>
    <cellStyle name="Контрольная ячейка 2" xfId="88"/>
    <cellStyle name="Название" xfId="89"/>
    <cellStyle name="Название 2" xfId="90"/>
    <cellStyle name="Нейтральный" xfId="91"/>
    <cellStyle name="Нейтральный 2" xfId="92"/>
    <cellStyle name="Обычный 2" xfId="93"/>
    <cellStyle name="Обычный 2 2" xfId="94"/>
    <cellStyle name="Обычный 3" xfId="95"/>
    <cellStyle name="Обычный 3 2" xfId="96"/>
    <cellStyle name="Обычный 4" xfId="97"/>
    <cellStyle name="Обычный 5" xfId="98"/>
    <cellStyle name="Обычный 6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Процентный 2" xfId="107"/>
    <cellStyle name="Связанная ячейка" xfId="108"/>
    <cellStyle name="Связанная ячейка 2" xfId="109"/>
    <cellStyle name="Текст предупреждения" xfId="110"/>
    <cellStyle name="Текст предупреждения 2" xfId="111"/>
    <cellStyle name="Comma" xfId="112"/>
    <cellStyle name="Comma [0]" xfId="113"/>
    <cellStyle name="Финансовый 2" xfId="114"/>
    <cellStyle name="Хороший" xfId="115"/>
    <cellStyle name="Хороший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7;&#1077;&#1088;&#1072;&#1090;&#1080;&#1074;&#1085;&#1099;&#1081;%20&#1086;&#1090;&#1095;&#1077;&#1090;%2020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 макросов"/>
      <sheetName val="Инструкция"/>
      <sheetName val="январь"/>
      <sheetName val="февраль"/>
      <sheetName val="март"/>
      <sheetName val="ЗП-соц_1кв."/>
      <sheetName val="апрель"/>
      <sheetName val="май"/>
      <sheetName val="июнь"/>
      <sheetName val="ЗП-соц_2кв."/>
      <sheetName val="июль"/>
      <sheetName val="август"/>
      <sheetName val="сентябрь"/>
      <sheetName val="ЗП-соц_3кв."/>
      <sheetName val="октябрь"/>
      <sheetName val="ноябрь"/>
      <sheetName val="декабрь"/>
      <sheetName val="ЗП-соц_4кв."/>
      <sheetName val="разбор"/>
      <sheetName val="Проверка"/>
      <sheetName val="спис"/>
    </sheetNames>
    <sheetDataSet>
      <sheetData sheetId="20">
        <row r="2">
          <cell r="A2" t="str">
            <v>ЛОГБУ "Будогощский ПНИ"</v>
          </cell>
        </row>
        <row r="3">
          <cell r="A3" t="str">
            <v>ЛОГБУ "Вознесенский ДИ"</v>
          </cell>
        </row>
        <row r="4">
          <cell r="A4" t="str">
            <v>ЛОГБУ "Волосовский ПНИ"</v>
          </cell>
        </row>
        <row r="5">
          <cell r="A5" t="str">
            <v>ЛОГБУ "Волховский ПНИ"</v>
          </cell>
        </row>
        <row r="6">
          <cell r="A6" t="str">
            <v>ЛОГБУ "Всеволожский ДИ"</v>
          </cell>
        </row>
        <row r="7">
          <cell r="A7" t="str">
            <v>ЛОГБУ "Гатчинский ПНИ"</v>
          </cell>
        </row>
        <row r="8">
          <cell r="A8" t="str">
            <v>ЛОГБУ "Каменногорский ДИ"</v>
          </cell>
        </row>
        <row r="9">
          <cell r="A9" t="str">
            <v>ЛОГБУ "Кингисеппский ДИ"</v>
          </cell>
        </row>
        <row r="10">
          <cell r="A10" t="str">
            <v>ЛОГБУ "Кингисеппский ПНИ"</v>
          </cell>
        </row>
        <row r="11">
          <cell r="A11" t="str">
            <v>ЛОГБУ "Кировский ПНИ"</v>
          </cell>
        </row>
        <row r="12">
          <cell r="A12" t="str">
            <v>ЛОГБУ "Лодейнопольский специальный ДИ"</v>
          </cell>
        </row>
        <row r="13">
          <cell r="A13" t="str">
            <v>ЛОГБУ "Лужский ПНИ"</v>
          </cell>
        </row>
        <row r="14">
          <cell r="A14" t="str">
            <v>ЛОГБУ "ЛО МРЦ"</v>
          </cell>
        </row>
        <row r="15">
          <cell r="A15" t="str">
            <v>ЛОГБУ "Сланцевский ДИ"</v>
          </cell>
        </row>
        <row r="16">
          <cell r="A16" t="str">
            <v>ЛОГБУ "Сясьстройский ПНИ"</v>
          </cell>
        </row>
        <row r="17">
          <cell r="A17" t="str">
            <v>ЛОГБУ "Тихвинский ДИ"</v>
          </cell>
        </row>
        <row r="18">
          <cell r="A18" t="str">
            <v>ЛОГБУ "ГЦ"</v>
          </cell>
        </row>
        <row r="19">
          <cell r="A19" t="str">
            <v>ВСЕГО ГУ</v>
          </cell>
        </row>
        <row r="20">
          <cell r="A20" t="str">
            <v>ЛОГАУ "Бокситогорский КЦСОН"</v>
          </cell>
        </row>
        <row r="21">
          <cell r="A21" t="str">
            <v>ЛОГБУ "Волосовский комплексный центр социального обслуживания населения "Берегиня"</v>
          </cell>
        </row>
        <row r="22">
          <cell r="A22" t="str">
            <v>ЛОГБУ "Волховский КЦСОН "Береника"</v>
          </cell>
        </row>
        <row r="23">
          <cell r="A23" t="str">
            <v>ЛОГАУ "Всеволожский КЦСОН"</v>
          </cell>
        </row>
        <row r="24">
          <cell r="A24" t="str">
            <v>ЛОГБУ "Выборгский КЦСОН "Добро пожаловать!"</v>
          </cell>
        </row>
        <row r="25">
          <cell r="A25" t="str">
            <v>ЛОГБУ "Выборгский КЦСОН"</v>
          </cell>
        </row>
        <row r="26">
          <cell r="A26" t="str">
            <v>ЛОГБУ "Гатчинский КЦСОН "Дарина"</v>
          </cell>
        </row>
        <row r="27">
          <cell r="A27" t="str">
            <v>ЛОГБУ "Кингисеппский СРЦ"</v>
          </cell>
        </row>
        <row r="28">
          <cell r="A28" t="str">
            <v>ЛОГАУ "Кингисеппский ЦСО"</v>
          </cell>
        </row>
        <row r="29">
          <cell r="A29" t="str">
            <v>ЛОГБУ "Киришский КЦСОН"</v>
          </cell>
        </row>
        <row r="30">
          <cell r="A30" t="str">
            <v>ЛОГАУ "Кировский КЦСОН" </v>
          </cell>
        </row>
        <row r="31">
          <cell r="A31" t="str">
            <v>ЛОГБУ "Лодейнопольский ЦСОН "Возрождение"</v>
          </cell>
        </row>
        <row r="32">
          <cell r="A32" t="str">
            <v>ЛОГБУ "Ломоносовский
 КЦСОН "Надежда""</v>
          </cell>
        </row>
        <row r="33">
          <cell r="A33" t="str">
            <v>ЛОГАУ "Лужский КЦСОН"</v>
          </cell>
        </row>
        <row r="34">
          <cell r="A34" t="str">
            <v>ЛОГБУ СРЦН "Семья" Подпорожский</v>
          </cell>
        </row>
        <row r="35">
          <cell r="A35" t="str">
            <v>ЛОГБУ  "Приозерский комплексный центр социального обслуживания населения"</v>
          </cell>
        </row>
        <row r="36">
          <cell r="A36" t="str">
            <v>ЛОГБУ «Сланцевский ЦСОН «Мечта»</v>
          </cell>
        </row>
        <row r="37">
          <cell r="A37" t="str">
            <v>ЛОГБУ "Сланцевский ЦСО "Надежда"</v>
          </cell>
        </row>
        <row r="38">
          <cell r="A38" t="str">
            <v>ЛОГАУ КЦСОН  Сосновый Бор </v>
          </cell>
        </row>
        <row r="39">
          <cell r="A39" t="str">
            <v>ЛОГБУ "Тихвинский КЦСОН"</v>
          </cell>
        </row>
        <row r="40">
          <cell r="A40" t="str">
            <v>ЛОГБУ "Тосненский СРЦН "Дельфиненок"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53"/>
  <sheetViews>
    <sheetView view="pageBreakPreview" zoomScale="60" zoomScalePageLayoutView="0" workbookViewId="0" topLeftCell="A10">
      <selection activeCell="D55" sqref="D55"/>
    </sheetView>
  </sheetViews>
  <sheetFormatPr defaultColWidth="9.140625" defaultRowHeight="15"/>
  <cols>
    <col min="1" max="1" width="32.421875" style="34" customWidth="1"/>
    <col min="2" max="2" width="17.421875" style="36" customWidth="1"/>
    <col min="3" max="3" width="16.8515625" style="54" customWidth="1"/>
    <col min="4" max="4" width="17.140625" style="36" customWidth="1"/>
    <col min="5" max="5" width="13.00390625" style="36" customWidth="1"/>
    <col min="6" max="6" width="16.8515625" style="52" customWidth="1"/>
    <col min="7" max="7" width="11.28125" style="36" customWidth="1"/>
    <col min="8" max="8" width="12.7109375" style="36" customWidth="1"/>
    <col min="9" max="9" width="15.8515625" style="36" customWidth="1"/>
    <col min="10" max="10" width="12.140625" style="36" customWidth="1"/>
    <col min="11" max="16384" width="9.140625" style="38" customWidth="1"/>
  </cols>
  <sheetData>
    <row r="1" spans="1:11" ht="22.5" customHeight="1">
      <c r="A1" s="105" t="s">
        <v>40</v>
      </c>
      <c r="B1" s="105"/>
      <c r="C1" s="105"/>
      <c r="D1" s="105"/>
      <c r="E1" s="105"/>
      <c r="F1" s="105"/>
      <c r="G1" s="105"/>
      <c r="H1" s="105"/>
      <c r="I1" s="105"/>
      <c r="J1" s="37" t="s">
        <v>56</v>
      </c>
      <c r="K1" s="37">
        <f>VLOOKUP(month,месяцы!$A$1:$B$12,2,FALSE)</f>
        <v>4</v>
      </c>
    </row>
    <row r="2" spans="1:10" ht="19.5" customHeight="1">
      <c r="A2" s="106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06"/>
      <c r="C2" s="106"/>
      <c r="D2" s="106"/>
      <c r="E2" s="106"/>
      <c r="F2" s="106"/>
      <c r="G2" s="39"/>
      <c r="H2" s="40"/>
      <c r="I2" s="41">
        <v>48560</v>
      </c>
      <c r="J2" s="37">
        <v>2023</v>
      </c>
    </row>
    <row r="3" spans="1:10" ht="98.25" customHeight="1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(апрель)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45</v>
      </c>
    </row>
    <row r="4" spans="1:11" ht="21" customHeight="1">
      <c r="A4" s="65" t="s">
        <v>2</v>
      </c>
      <c r="B4" s="73">
        <v>3.5</v>
      </c>
      <c r="C4" s="74">
        <v>3.5</v>
      </c>
      <c r="D4" s="75">
        <f>_xlfn.IFERROR(G4/B4*1000,0)</f>
        <v>86571.42857142857</v>
      </c>
      <c r="E4" s="75">
        <f>_xlfn.IFERROR(I4/C4/$K$1*1000,0)</f>
        <v>94592.85714285714</v>
      </c>
      <c r="F4" s="76">
        <f>_xlfn.IFERROR(E4/$I$2*100,0)</f>
        <v>194.79583431395625</v>
      </c>
      <c r="G4" s="74">
        <v>303</v>
      </c>
      <c r="H4" s="74">
        <v>0</v>
      </c>
      <c r="I4" s="77">
        <v>1324.3</v>
      </c>
      <c r="J4" s="77"/>
      <c r="K4" s="44"/>
    </row>
    <row r="5" spans="1:11" ht="21" customHeight="1">
      <c r="A5" s="65" t="s">
        <v>3</v>
      </c>
      <c r="B5" s="73">
        <v>0</v>
      </c>
      <c r="C5" s="74"/>
      <c r="D5" s="75">
        <f aca="true" t="shared" si="0" ref="D5:D20">_xlfn.IFERROR(G5/B5*1000,0)</f>
        <v>0</v>
      </c>
      <c r="E5" s="75">
        <f aca="true" t="shared" si="1" ref="E5:E20">_xlfn.IFERROR(I5/C5/$K$1*1000,0)</f>
        <v>0</v>
      </c>
      <c r="F5" s="76">
        <f aca="true" t="shared" si="2" ref="F5:F20">_xlfn.IFERROR(E5/$I$2*100,0)</f>
        <v>0</v>
      </c>
      <c r="G5" s="74">
        <v>0</v>
      </c>
      <c r="H5" s="74">
        <v>0</v>
      </c>
      <c r="I5" s="77"/>
      <c r="J5" s="77"/>
      <c r="K5" s="44"/>
    </row>
    <row r="6" spans="1:11" ht="21" customHeight="1">
      <c r="A6" s="65" t="s">
        <v>4</v>
      </c>
      <c r="B6" s="73">
        <v>1</v>
      </c>
      <c r="C6" s="74">
        <v>1</v>
      </c>
      <c r="D6" s="75">
        <f t="shared" si="0"/>
        <v>97100.00000000003</v>
      </c>
      <c r="E6" s="75">
        <f t="shared" si="1"/>
        <v>97125</v>
      </c>
      <c r="F6" s="76">
        <f t="shared" si="2"/>
        <v>200.01029654036242</v>
      </c>
      <c r="G6" s="74">
        <v>97.10000000000002</v>
      </c>
      <c r="H6" s="74">
        <v>0</v>
      </c>
      <c r="I6" s="77">
        <v>388.5</v>
      </c>
      <c r="J6" s="77"/>
      <c r="K6" s="44"/>
    </row>
    <row r="7" spans="1:11" ht="21" customHeight="1">
      <c r="A7" s="65" t="s">
        <v>6</v>
      </c>
      <c r="B7" s="73">
        <v>2</v>
      </c>
      <c r="C7" s="74">
        <v>2</v>
      </c>
      <c r="D7" s="75">
        <f t="shared" si="0"/>
        <v>94599.99999999997</v>
      </c>
      <c r="E7" s="75">
        <f t="shared" si="1"/>
        <v>97300</v>
      </c>
      <c r="F7" s="76">
        <f t="shared" si="2"/>
        <v>200.3706754530478</v>
      </c>
      <c r="G7" s="74">
        <v>189.19999999999993</v>
      </c>
      <c r="H7" s="74">
        <v>0</v>
      </c>
      <c r="I7" s="77">
        <v>778.4</v>
      </c>
      <c r="J7" s="77"/>
      <c r="K7" s="44"/>
    </row>
    <row r="8" spans="1:11" ht="16.5">
      <c r="A8" s="65" t="s">
        <v>7</v>
      </c>
      <c r="B8" s="77">
        <v>1</v>
      </c>
      <c r="C8" s="74">
        <v>1</v>
      </c>
      <c r="D8" s="75">
        <f t="shared" si="0"/>
        <v>97100.00000000003</v>
      </c>
      <c r="E8" s="75">
        <f t="shared" si="1"/>
        <v>97125</v>
      </c>
      <c r="F8" s="76">
        <f t="shared" si="2"/>
        <v>200.01029654036242</v>
      </c>
      <c r="G8" s="74">
        <v>97.10000000000002</v>
      </c>
      <c r="H8" s="74">
        <v>1.799999999999999</v>
      </c>
      <c r="I8" s="77">
        <v>388.5</v>
      </c>
      <c r="J8" s="77">
        <v>8.7</v>
      </c>
      <c r="K8" s="44"/>
    </row>
    <row r="9" spans="1:11" s="45" customFormat="1" ht="16.5">
      <c r="A9" s="65" t="s">
        <v>8</v>
      </c>
      <c r="B9" s="77">
        <v>5.995999999999999</v>
      </c>
      <c r="C9" s="74">
        <v>5.924</v>
      </c>
      <c r="D9" s="75">
        <f t="shared" si="0"/>
        <v>95563.70913942631</v>
      </c>
      <c r="E9" s="75">
        <f t="shared" si="1"/>
        <v>96725.18568534772</v>
      </c>
      <c r="F9" s="76">
        <f t="shared" si="2"/>
        <v>199.18695569470287</v>
      </c>
      <c r="G9" s="74">
        <v>573</v>
      </c>
      <c r="H9" s="74">
        <v>0</v>
      </c>
      <c r="I9" s="77">
        <v>2292</v>
      </c>
      <c r="J9" s="77"/>
      <c r="K9" s="44"/>
    </row>
    <row r="10" spans="1:11" ht="16.5">
      <c r="A10" s="65" t="s">
        <v>9</v>
      </c>
      <c r="B10" s="77">
        <v>1</v>
      </c>
      <c r="C10" s="74">
        <v>1</v>
      </c>
      <c r="D10" s="75">
        <f t="shared" si="0"/>
        <v>91599.99999999997</v>
      </c>
      <c r="E10" s="75">
        <f t="shared" si="1"/>
        <v>96600</v>
      </c>
      <c r="F10" s="76">
        <f t="shared" si="2"/>
        <v>198.92915980230643</v>
      </c>
      <c r="G10" s="74">
        <v>91.59999999999997</v>
      </c>
      <c r="H10" s="74">
        <v>2.5999999999999996</v>
      </c>
      <c r="I10" s="77">
        <v>386.4</v>
      </c>
      <c r="J10" s="77">
        <v>11.6</v>
      </c>
      <c r="K10" s="44"/>
    </row>
    <row r="11" spans="1:11" ht="17.25" customHeight="1">
      <c r="A11" s="65" t="s">
        <v>10</v>
      </c>
      <c r="B11" s="77">
        <v>0.8039999999999998</v>
      </c>
      <c r="C11" s="74">
        <v>0.9</v>
      </c>
      <c r="D11" s="75">
        <f t="shared" si="0"/>
        <v>96641.79104477612</v>
      </c>
      <c r="E11" s="75">
        <f t="shared" si="1"/>
        <v>97138.88888888889</v>
      </c>
      <c r="F11" s="76">
        <f t="shared" si="2"/>
        <v>200.0388980413692</v>
      </c>
      <c r="G11" s="74">
        <v>77.69999999999999</v>
      </c>
      <c r="H11" s="74">
        <v>0</v>
      </c>
      <c r="I11" s="77">
        <v>349.7</v>
      </c>
      <c r="J11" s="77"/>
      <c r="K11" s="44"/>
    </row>
    <row r="12" spans="1:11" s="45" customFormat="1" ht="16.5">
      <c r="A12" s="66" t="s">
        <v>11</v>
      </c>
      <c r="B12" s="78">
        <v>1.5</v>
      </c>
      <c r="C12" s="74">
        <v>1.5</v>
      </c>
      <c r="D12" s="75">
        <f t="shared" si="0"/>
        <v>97133.33333333337</v>
      </c>
      <c r="E12" s="75">
        <f t="shared" si="1"/>
        <v>97116.66666666667</v>
      </c>
      <c r="F12" s="76">
        <f t="shared" si="2"/>
        <v>199.99313563975838</v>
      </c>
      <c r="G12" s="74">
        <v>145.70000000000005</v>
      </c>
      <c r="H12" s="74">
        <v>0</v>
      </c>
      <c r="I12" s="77">
        <v>582.7</v>
      </c>
      <c r="J12" s="77"/>
      <c r="K12" s="44"/>
    </row>
    <row r="13" spans="1:11" s="46" customFormat="1" ht="16.5">
      <c r="A13" s="65" t="s">
        <v>12</v>
      </c>
      <c r="B13" s="77">
        <v>4.5</v>
      </c>
      <c r="C13" s="74">
        <v>4.5</v>
      </c>
      <c r="D13" s="75">
        <f t="shared" si="0"/>
        <v>92266.66666666663</v>
      </c>
      <c r="E13" s="75">
        <f t="shared" si="1"/>
        <v>96061.11111111111</v>
      </c>
      <c r="F13" s="76">
        <f t="shared" si="2"/>
        <v>197.81942156324362</v>
      </c>
      <c r="G13" s="74">
        <v>415.1999999999998</v>
      </c>
      <c r="H13" s="74">
        <v>0</v>
      </c>
      <c r="I13" s="77">
        <v>1729.1</v>
      </c>
      <c r="J13" s="77">
        <v>33.4</v>
      </c>
      <c r="K13" s="44"/>
    </row>
    <row r="14" spans="1:11" s="45" customFormat="1" ht="37.5" customHeight="1">
      <c r="A14" s="66" t="s">
        <v>13</v>
      </c>
      <c r="B14" s="78">
        <v>4.0009999999999994</v>
      </c>
      <c r="C14" s="74">
        <v>3.749</v>
      </c>
      <c r="D14" s="75">
        <f>_xlfn.IFERROR(G14/B14*1000,0)</f>
        <v>97400.64983754064</v>
      </c>
      <c r="E14" s="75">
        <f t="shared" si="1"/>
        <v>97112.56335022672</v>
      </c>
      <c r="F14" s="76">
        <f t="shared" si="2"/>
        <v>199.98468564708963</v>
      </c>
      <c r="G14" s="74">
        <v>389.70000000000005</v>
      </c>
      <c r="H14" s="74">
        <v>0</v>
      </c>
      <c r="I14" s="77">
        <v>1456.3</v>
      </c>
      <c r="J14" s="77"/>
      <c r="K14" s="44"/>
    </row>
    <row r="15" spans="1:11" s="45" customFormat="1" ht="16.5">
      <c r="A15" s="65" t="s">
        <v>14</v>
      </c>
      <c r="B15" s="77">
        <v>2</v>
      </c>
      <c r="C15" s="74">
        <v>2</v>
      </c>
      <c r="D15" s="75">
        <f t="shared" si="0"/>
        <v>87400.00000000003</v>
      </c>
      <c r="E15" s="75">
        <f t="shared" si="1"/>
        <v>94700</v>
      </c>
      <c r="F15" s="76">
        <f t="shared" si="2"/>
        <v>195.01647446457991</v>
      </c>
      <c r="G15" s="74">
        <v>174.80000000000007</v>
      </c>
      <c r="H15" s="74">
        <v>0</v>
      </c>
      <c r="I15" s="77">
        <v>757.6</v>
      </c>
      <c r="J15" s="77"/>
      <c r="K15" s="44"/>
    </row>
    <row r="16" spans="1:11" s="45" customFormat="1" ht="16.5">
      <c r="A16" s="67" t="s">
        <v>65</v>
      </c>
      <c r="B16" s="77">
        <v>3.6999999999999993</v>
      </c>
      <c r="C16" s="74">
        <v>4.3</v>
      </c>
      <c r="D16" s="75">
        <f t="shared" si="0"/>
        <v>97108.1081081081</v>
      </c>
      <c r="E16" s="75">
        <f t="shared" si="1"/>
        <v>97122.09302325582</v>
      </c>
      <c r="F16" s="76">
        <f t="shared" si="2"/>
        <v>200.00431017968663</v>
      </c>
      <c r="G16" s="74">
        <v>359.29999999999995</v>
      </c>
      <c r="H16" s="74">
        <v>0</v>
      </c>
      <c r="I16" s="77">
        <v>1670.5</v>
      </c>
      <c r="J16" s="77"/>
      <c r="K16" s="44"/>
    </row>
    <row r="17" spans="1:11" s="45" customFormat="1" ht="16.5">
      <c r="A17" s="65" t="s">
        <v>66</v>
      </c>
      <c r="B17" s="77">
        <v>1</v>
      </c>
      <c r="C17" s="74">
        <v>0.25</v>
      </c>
      <c r="D17" s="75">
        <f t="shared" si="0"/>
        <v>97120</v>
      </c>
      <c r="E17" s="75">
        <f t="shared" si="1"/>
        <v>97120</v>
      </c>
      <c r="F17" s="76">
        <f t="shared" si="2"/>
        <v>200</v>
      </c>
      <c r="G17" s="74">
        <v>97.12</v>
      </c>
      <c r="H17" s="74">
        <v>0</v>
      </c>
      <c r="I17" s="77">
        <v>97.12</v>
      </c>
      <c r="J17" s="77"/>
      <c r="K17" s="44"/>
    </row>
    <row r="18" spans="1:11" ht="16.5">
      <c r="A18" s="65" t="s">
        <v>16</v>
      </c>
      <c r="B18" s="77">
        <v>0.75</v>
      </c>
      <c r="C18" s="74">
        <v>0.75</v>
      </c>
      <c r="D18" s="75">
        <f t="shared" si="0"/>
        <v>97066.66666666664</v>
      </c>
      <c r="E18" s="75">
        <f t="shared" si="1"/>
        <v>97133.33333333333</v>
      </c>
      <c r="F18" s="76">
        <f t="shared" si="2"/>
        <v>200.0274574409665</v>
      </c>
      <c r="G18" s="74">
        <v>72.79999999999998</v>
      </c>
      <c r="H18" s="74">
        <v>0</v>
      </c>
      <c r="I18" s="77">
        <v>291.4</v>
      </c>
      <c r="J18" s="77"/>
      <c r="K18" s="44"/>
    </row>
    <row r="19" spans="1:11" ht="16.5">
      <c r="A19" s="65" t="s">
        <v>17</v>
      </c>
      <c r="B19" s="77">
        <v>0</v>
      </c>
      <c r="C19" s="74"/>
      <c r="D19" s="75">
        <f t="shared" si="0"/>
        <v>0</v>
      </c>
      <c r="E19" s="75">
        <f t="shared" si="1"/>
        <v>0</v>
      </c>
      <c r="F19" s="76">
        <f t="shared" si="2"/>
        <v>0</v>
      </c>
      <c r="G19" s="74">
        <v>0</v>
      </c>
      <c r="H19" s="74">
        <v>0</v>
      </c>
      <c r="I19" s="77"/>
      <c r="J19" s="77"/>
      <c r="K19" s="44"/>
    </row>
    <row r="20" spans="1:11" ht="16.5">
      <c r="A20" s="68" t="s">
        <v>18</v>
      </c>
      <c r="B20" s="79">
        <v>0</v>
      </c>
      <c r="C20" s="80"/>
      <c r="D20" s="81">
        <f t="shared" si="0"/>
        <v>0</v>
      </c>
      <c r="E20" s="75">
        <f t="shared" si="1"/>
        <v>0</v>
      </c>
      <c r="F20" s="76">
        <f t="shared" si="2"/>
        <v>0</v>
      </c>
      <c r="G20" s="80">
        <v>0</v>
      </c>
      <c r="H20" s="80">
        <v>0</v>
      </c>
      <c r="I20" s="79"/>
      <c r="J20" s="79"/>
      <c r="K20" s="44"/>
    </row>
    <row r="21" spans="1:11" s="56" customFormat="1" ht="16.5">
      <c r="A21" s="69" t="s">
        <v>46</v>
      </c>
      <c r="B21" s="82">
        <f>SUM(B4:B20)</f>
        <v>32.75099999999999</v>
      </c>
      <c r="C21" s="82">
        <f>SUM(C4:C20)</f>
        <v>32.373</v>
      </c>
      <c r="D21" s="82">
        <f>_xlfn.IFERROR(G21/B21*1000,0)</f>
        <v>94144.300937376</v>
      </c>
      <c r="E21" s="82">
        <f>_xlfn.IFERROR(I21/C21/$K$1*1000,0)</f>
        <v>96473.29564760758</v>
      </c>
      <c r="F21" s="83">
        <f>_xlfn.IFERROR(E21/$I$2*100,0)</f>
        <v>198.66823650660538</v>
      </c>
      <c r="G21" s="82">
        <f>SUM(G4:G20)</f>
        <v>3083.3200000000006</v>
      </c>
      <c r="H21" s="82">
        <f>SUM(H4:H20)</f>
        <v>4.399999999999999</v>
      </c>
      <c r="I21" s="82">
        <f>SUM(I4:I20)</f>
        <v>12492.519999999999</v>
      </c>
      <c r="J21" s="82">
        <f>SUM(J4:J20)</f>
        <v>53.699999999999996</v>
      </c>
      <c r="K21" s="44"/>
    </row>
    <row r="22" spans="1:11" ht="30">
      <c r="A22" s="70" t="s">
        <v>19</v>
      </c>
      <c r="B22" s="77">
        <v>0</v>
      </c>
      <c r="C22" s="74"/>
      <c r="D22" s="75">
        <f aca="true" t="shared" si="3" ref="D22:D42">_xlfn.IFERROR(G22/B22*1000,0)</f>
        <v>0</v>
      </c>
      <c r="E22" s="75">
        <f aca="true" t="shared" si="4" ref="E22:E42">_xlfn.IFERROR(I22/C22/$K$1*1000,0)</f>
        <v>0</v>
      </c>
      <c r="F22" s="76">
        <f aca="true" t="shared" si="5" ref="F22:F42">_xlfn.IFERROR(E22/$I$2*100,0)</f>
        <v>0</v>
      </c>
      <c r="G22" s="74">
        <v>0</v>
      </c>
      <c r="H22" s="74">
        <v>0</v>
      </c>
      <c r="I22" s="74"/>
      <c r="J22" s="77"/>
      <c r="K22" s="44"/>
    </row>
    <row r="23" spans="1:11" ht="30">
      <c r="A23" s="70" t="s">
        <v>67</v>
      </c>
      <c r="B23" s="77">
        <v>0</v>
      </c>
      <c r="C23" s="74"/>
      <c r="D23" s="75">
        <f t="shared" si="3"/>
        <v>0</v>
      </c>
      <c r="E23" s="75">
        <f t="shared" si="4"/>
        <v>0</v>
      </c>
      <c r="F23" s="76">
        <f t="shared" si="5"/>
        <v>0</v>
      </c>
      <c r="G23" s="74">
        <v>0</v>
      </c>
      <c r="H23" s="74">
        <v>0</v>
      </c>
      <c r="I23" s="74"/>
      <c r="J23" s="77"/>
      <c r="K23" s="44"/>
    </row>
    <row r="24" spans="1:11" ht="30">
      <c r="A24" s="70" t="s">
        <v>21</v>
      </c>
      <c r="B24" s="77">
        <v>0.9980000000000002</v>
      </c>
      <c r="C24" s="74">
        <v>1.187</v>
      </c>
      <c r="D24" s="75">
        <f t="shared" si="3"/>
        <v>97394.78957915829</v>
      </c>
      <c r="E24" s="75">
        <f t="shared" si="4"/>
        <v>96861.83656276326</v>
      </c>
      <c r="F24" s="76">
        <f t="shared" si="5"/>
        <v>199.46836194967722</v>
      </c>
      <c r="G24" s="74">
        <v>97.19999999999999</v>
      </c>
      <c r="H24" s="74">
        <v>0</v>
      </c>
      <c r="I24" s="74">
        <v>459.9</v>
      </c>
      <c r="J24" s="77"/>
      <c r="K24" s="44"/>
    </row>
    <row r="25" spans="1:11" ht="16.5">
      <c r="A25" s="70" t="s">
        <v>22</v>
      </c>
      <c r="B25" s="77">
        <v>0</v>
      </c>
      <c r="C25" s="74"/>
      <c r="D25" s="75">
        <f t="shared" si="3"/>
        <v>0</v>
      </c>
      <c r="E25" s="75">
        <f t="shared" si="4"/>
        <v>0</v>
      </c>
      <c r="F25" s="76">
        <f t="shared" si="5"/>
        <v>0</v>
      </c>
      <c r="G25" s="74">
        <v>0</v>
      </c>
      <c r="H25" s="74">
        <v>0</v>
      </c>
      <c r="I25" s="74"/>
      <c r="J25" s="77"/>
      <c r="K25" s="44"/>
    </row>
    <row r="26" spans="1:11" ht="30">
      <c r="A26" s="70" t="s">
        <v>23</v>
      </c>
      <c r="B26" s="77">
        <v>0</v>
      </c>
      <c r="C26" s="74"/>
      <c r="D26" s="75">
        <f t="shared" si="3"/>
        <v>0</v>
      </c>
      <c r="E26" s="75">
        <f t="shared" si="4"/>
        <v>0</v>
      </c>
      <c r="F26" s="76">
        <f t="shared" si="5"/>
        <v>0</v>
      </c>
      <c r="G26" s="74">
        <v>0</v>
      </c>
      <c r="H26" s="74">
        <v>0</v>
      </c>
      <c r="I26" s="74"/>
      <c r="J26" s="77"/>
      <c r="K26" s="44"/>
    </row>
    <row r="27" spans="1:11" ht="16.5">
      <c r="A27" s="70" t="s">
        <v>24</v>
      </c>
      <c r="B27" s="77">
        <v>0</v>
      </c>
      <c r="C27" s="74"/>
      <c r="D27" s="75">
        <f t="shared" si="3"/>
        <v>0</v>
      </c>
      <c r="E27" s="75">
        <f t="shared" si="4"/>
        <v>0</v>
      </c>
      <c r="F27" s="76">
        <f t="shared" si="5"/>
        <v>0</v>
      </c>
      <c r="G27" s="74">
        <v>0</v>
      </c>
      <c r="H27" s="74">
        <v>0</v>
      </c>
      <c r="I27" s="74"/>
      <c r="J27" s="77"/>
      <c r="K27" s="44"/>
    </row>
    <row r="28" spans="1:11" ht="30">
      <c r="A28" s="70" t="s">
        <v>25</v>
      </c>
      <c r="B28" s="84">
        <v>1.75</v>
      </c>
      <c r="C28" s="74">
        <v>1.525</v>
      </c>
      <c r="D28" s="75">
        <f t="shared" si="3"/>
        <v>97199.99999999997</v>
      </c>
      <c r="E28" s="75">
        <f t="shared" si="4"/>
        <v>97262.29508196721</v>
      </c>
      <c r="F28" s="76">
        <f t="shared" si="5"/>
        <v>200.29302941097038</v>
      </c>
      <c r="G28" s="74">
        <v>170.09999999999997</v>
      </c>
      <c r="H28" s="74">
        <v>0</v>
      </c>
      <c r="I28" s="74">
        <v>593.3</v>
      </c>
      <c r="J28" s="77"/>
      <c r="K28" s="44"/>
    </row>
    <row r="29" spans="1:11" ht="20.25" customHeight="1">
      <c r="A29" s="70" t="s">
        <v>26</v>
      </c>
      <c r="B29" s="84">
        <v>0</v>
      </c>
      <c r="C29" s="74">
        <v>0</v>
      </c>
      <c r="D29" s="75">
        <f t="shared" si="3"/>
        <v>0</v>
      </c>
      <c r="E29" s="75">
        <f t="shared" si="4"/>
        <v>0</v>
      </c>
      <c r="F29" s="76">
        <f t="shared" si="5"/>
        <v>0</v>
      </c>
      <c r="G29" s="74">
        <v>0</v>
      </c>
      <c r="H29" s="74">
        <v>0</v>
      </c>
      <c r="I29" s="74">
        <v>0</v>
      </c>
      <c r="J29" s="77">
        <v>0</v>
      </c>
      <c r="K29" s="44"/>
    </row>
    <row r="30" spans="1:11" ht="16.5">
      <c r="A30" s="70" t="s">
        <v>27</v>
      </c>
      <c r="B30" s="77">
        <v>0</v>
      </c>
      <c r="C30" s="74"/>
      <c r="D30" s="75">
        <f t="shared" si="3"/>
        <v>0</v>
      </c>
      <c r="E30" s="75">
        <f t="shared" si="4"/>
        <v>0</v>
      </c>
      <c r="F30" s="76">
        <f t="shared" si="5"/>
        <v>0</v>
      </c>
      <c r="G30" s="74">
        <v>0</v>
      </c>
      <c r="H30" s="74">
        <v>0</v>
      </c>
      <c r="I30" s="74"/>
      <c r="J30" s="77"/>
      <c r="K30" s="44"/>
    </row>
    <row r="31" spans="1:11" ht="16.5">
      <c r="A31" s="71" t="s">
        <v>28</v>
      </c>
      <c r="B31" s="84">
        <v>0</v>
      </c>
      <c r="C31" s="74"/>
      <c r="D31" s="75">
        <f t="shared" si="3"/>
        <v>0</v>
      </c>
      <c r="E31" s="75">
        <f t="shared" si="4"/>
        <v>0</v>
      </c>
      <c r="F31" s="76">
        <f t="shared" si="5"/>
        <v>0</v>
      </c>
      <c r="G31" s="74">
        <v>0</v>
      </c>
      <c r="H31" s="74">
        <v>0</v>
      </c>
      <c r="I31" s="74"/>
      <c r="J31" s="77"/>
      <c r="K31" s="44"/>
    </row>
    <row r="32" spans="1:11" ht="16.5">
      <c r="A32" s="70" t="s">
        <v>29</v>
      </c>
      <c r="B32" s="77">
        <v>0</v>
      </c>
      <c r="C32" s="74"/>
      <c r="D32" s="75">
        <f t="shared" si="3"/>
        <v>0</v>
      </c>
      <c r="E32" s="75">
        <f t="shared" si="4"/>
        <v>0</v>
      </c>
      <c r="F32" s="76">
        <f t="shared" si="5"/>
        <v>0</v>
      </c>
      <c r="G32" s="74">
        <v>0</v>
      </c>
      <c r="H32" s="74">
        <v>0</v>
      </c>
      <c r="I32" s="74"/>
      <c r="J32" s="77"/>
      <c r="K32" s="44"/>
    </row>
    <row r="33" spans="1:11" ht="30">
      <c r="A33" s="70" t="s">
        <v>30</v>
      </c>
      <c r="B33" s="84">
        <v>0</v>
      </c>
      <c r="C33" s="74"/>
      <c r="D33" s="75">
        <f t="shared" si="3"/>
        <v>0</v>
      </c>
      <c r="E33" s="75">
        <f t="shared" si="4"/>
        <v>0</v>
      </c>
      <c r="F33" s="76">
        <f t="shared" si="5"/>
        <v>0</v>
      </c>
      <c r="G33" s="74">
        <v>0</v>
      </c>
      <c r="H33" s="74">
        <v>0</v>
      </c>
      <c r="I33" s="74"/>
      <c r="J33" s="77"/>
      <c r="K33" s="44"/>
    </row>
    <row r="34" spans="1:11" ht="30">
      <c r="A34" s="70" t="s">
        <v>68</v>
      </c>
      <c r="B34" s="77">
        <v>0</v>
      </c>
      <c r="C34" s="74"/>
      <c r="D34" s="75">
        <f t="shared" si="3"/>
        <v>0</v>
      </c>
      <c r="E34" s="75">
        <f t="shared" si="4"/>
        <v>0</v>
      </c>
      <c r="F34" s="76">
        <f t="shared" si="5"/>
        <v>0</v>
      </c>
      <c r="G34" s="74">
        <v>0</v>
      </c>
      <c r="H34" s="74">
        <v>0</v>
      </c>
      <c r="I34" s="74"/>
      <c r="J34" s="77"/>
      <c r="K34" s="44"/>
    </row>
    <row r="35" spans="1:11" ht="16.5">
      <c r="A35" s="70" t="s">
        <v>32</v>
      </c>
      <c r="B35" s="77">
        <v>0</v>
      </c>
      <c r="C35" s="74"/>
      <c r="D35" s="75">
        <f t="shared" si="3"/>
        <v>0</v>
      </c>
      <c r="E35" s="75">
        <f t="shared" si="4"/>
        <v>0</v>
      </c>
      <c r="F35" s="76">
        <f t="shared" si="5"/>
        <v>0</v>
      </c>
      <c r="G35" s="74">
        <v>0</v>
      </c>
      <c r="H35" s="74">
        <v>0</v>
      </c>
      <c r="I35" s="74"/>
      <c r="J35" s="77"/>
      <c r="K35" s="44"/>
    </row>
    <row r="36" spans="1:11" ht="30">
      <c r="A36" s="70" t="s">
        <v>69</v>
      </c>
      <c r="B36" s="77">
        <v>0.51</v>
      </c>
      <c r="C36" s="74">
        <v>0.48</v>
      </c>
      <c r="D36" s="75">
        <f t="shared" si="3"/>
        <v>95294.11764705884</v>
      </c>
      <c r="E36" s="75">
        <f t="shared" si="4"/>
        <v>90833.33333333334</v>
      </c>
      <c r="F36" s="76">
        <f t="shared" si="5"/>
        <v>187.05381658429437</v>
      </c>
      <c r="G36" s="74">
        <v>48.60000000000001</v>
      </c>
      <c r="H36" s="74">
        <v>0</v>
      </c>
      <c r="I36" s="74">
        <v>174.4</v>
      </c>
      <c r="J36" s="77"/>
      <c r="K36" s="44"/>
    </row>
    <row r="37" spans="1:11" ht="16.5">
      <c r="A37" s="70" t="s">
        <v>70</v>
      </c>
      <c r="B37" s="84">
        <v>0</v>
      </c>
      <c r="C37" s="74"/>
      <c r="D37" s="75">
        <f t="shared" si="3"/>
        <v>0</v>
      </c>
      <c r="E37" s="75">
        <f t="shared" si="4"/>
        <v>0</v>
      </c>
      <c r="F37" s="76">
        <f t="shared" si="5"/>
        <v>0</v>
      </c>
      <c r="G37" s="74">
        <v>0</v>
      </c>
      <c r="H37" s="74">
        <v>0</v>
      </c>
      <c r="I37" s="74"/>
      <c r="J37" s="77"/>
      <c r="K37" s="44"/>
    </row>
    <row r="38" spans="1:11" ht="30">
      <c r="A38" s="70" t="s">
        <v>71</v>
      </c>
      <c r="B38" s="77">
        <v>0.9979999999999998</v>
      </c>
      <c r="C38" s="74">
        <v>0.947</v>
      </c>
      <c r="D38" s="75">
        <f t="shared" si="3"/>
        <v>97334.66933867741</v>
      </c>
      <c r="E38" s="75">
        <f t="shared" si="4"/>
        <v>97175.29039070751</v>
      </c>
      <c r="F38" s="76">
        <f t="shared" si="5"/>
        <v>200.11385994791496</v>
      </c>
      <c r="G38" s="74">
        <v>97.14000000000004</v>
      </c>
      <c r="H38" s="74">
        <v>0</v>
      </c>
      <c r="I38" s="74">
        <v>368.1</v>
      </c>
      <c r="J38" s="77"/>
      <c r="K38" s="44"/>
    </row>
    <row r="39" spans="1:11" ht="30">
      <c r="A39" s="70" t="s">
        <v>36</v>
      </c>
      <c r="B39" s="77">
        <v>0</v>
      </c>
      <c r="C39" s="74"/>
      <c r="D39" s="75">
        <f t="shared" si="3"/>
        <v>0</v>
      </c>
      <c r="E39" s="75">
        <f t="shared" si="4"/>
        <v>0</v>
      </c>
      <c r="F39" s="76">
        <f t="shared" si="5"/>
        <v>0</v>
      </c>
      <c r="G39" s="74">
        <v>0</v>
      </c>
      <c r="H39" s="74">
        <v>0</v>
      </c>
      <c r="I39" s="74"/>
      <c r="J39" s="77"/>
      <c r="K39" s="44"/>
    </row>
    <row r="40" spans="1:11" ht="16.5">
      <c r="A40" s="70" t="s">
        <v>72</v>
      </c>
      <c r="B40" s="77">
        <v>1</v>
      </c>
      <c r="C40" s="74">
        <v>1</v>
      </c>
      <c r="D40" s="75">
        <f t="shared" si="3"/>
        <v>97100.00000000003</v>
      </c>
      <c r="E40" s="75">
        <f t="shared" si="4"/>
        <v>97125</v>
      </c>
      <c r="F40" s="76">
        <f t="shared" si="5"/>
        <v>200.01029654036242</v>
      </c>
      <c r="G40" s="74">
        <v>97.10000000000002</v>
      </c>
      <c r="H40" s="74">
        <v>0</v>
      </c>
      <c r="I40" s="74">
        <v>388.5</v>
      </c>
      <c r="J40" s="77"/>
      <c r="K40" s="44"/>
    </row>
    <row r="41" spans="1:11" ht="16.5">
      <c r="A41" s="70" t="s">
        <v>38</v>
      </c>
      <c r="B41" s="77">
        <v>1</v>
      </c>
      <c r="C41" s="74">
        <v>1</v>
      </c>
      <c r="D41" s="75">
        <f t="shared" si="3"/>
        <v>97080.00000000004</v>
      </c>
      <c r="E41" s="75">
        <f t="shared" si="4"/>
        <v>97120</v>
      </c>
      <c r="F41" s="76">
        <f t="shared" si="5"/>
        <v>200</v>
      </c>
      <c r="G41" s="74">
        <v>97.08000000000004</v>
      </c>
      <c r="H41" s="74">
        <v>0</v>
      </c>
      <c r="I41" s="74">
        <v>388.48</v>
      </c>
      <c r="J41" s="77"/>
      <c r="K41" s="44"/>
    </row>
    <row r="42" spans="1:11" ht="30">
      <c r="A42" s="72" t="s">
        <v>39</v>
      </c>
      <c r="B42" s="79">
        <v>-0.0020000000000000018</v>
      </c>
      <c r="C42" s="80">
        <v>0.25</v>
      </c>
      <c r="D42" s="81">
        <f t="shared" si="3"/>
        <v>0</v>
      </c>
      <c r="E42" s="75">
        <f t="shared" si="4"/>
        <v>112100</v>
      </c>
      <c r="F42" s="76">
        <f t="shared" si="5"/>
        <v>230.84843492586492</v>
      </c>
      <c r="G42" s="80">
        <v>0</v>
      </c>
      <c r="H42" s="80">
        <v>0</v>
      </c>
      <c r="I42" s="80">
        <v>112.1</v>
      </c>
      <c r="J42" s="79"/>
      <c r="K42" s="44"/>
    </row>
    <row r="43" spans="1:11" s="56" customFormat="1" ht="16.5">
      <c r="A43" s="85" t="s">
        <v>47</v>
      </c>
      <c r="B43" s="82">
        <f>SUM(B22:B42)</f>
        <v>6.2540000000000004</v>
      </c>
      <c r="C43" s="82">
        <f>SUM(C22:C42)</f>
        <v>6.388999999999999</v>
      </c>
      <c r="D43" s="82">
        <f>_xlfn.IFERROR(G43/B43*1000,0)</f>
        <v>97093.06044131755</v>
      </c>
      <c r="E43" s="82">
        <f>_xlfn.IFERROR(I43/C43/$K$1*1000,0)</f>
        <v>97228.83080294255</v>
      </c>
      <c r="F43" s="83">
        <f>_xlfn.IFERROR(E43/$I$2*100,0)</f>
        <v>200.22411615103493</v>
      </c>
      <c r="G43" s="82">
        <f>SUM(G22:G42)</f>
        <v>607.22</v>
      </c>
      <c r="H43" s="82">
        <f>SUM(H22:H42)</f>
        <v>0</v>
      </c>
      <c r="I43" s="82">
        <f>SUM(I22:I42)</f>
        <v>2484.7799999999997</v>
      </c>
      <c r="J43" s="82">
        <f>SUM(J22:J42)</f>
        <v>0</v>
      </c>
      <c r="K43" s="44"/>
    </row>
    <row r="44" spans="1:11" s="56" customFormat="1" ht="16.5">
      <c r="A44" s="85" t="s">
        <v>48</v>
      </c>
      <c r="B44" s="82">
        <f>B21+B43</f>
        <v>39.00499999999999</v>
      </c>
      <c r="C44" s="82">
        <f>C21+C43</f>
        <v>38.762</v>
      </c>
      <c r="D44" s="82">
        <f>_xlfn.IFERROR(G44/B44*1000,0)</f>
        <v>94617.10037174725</v>
      </c>
      <c r="E44" s="82">
        <f>_xlfn.IFERROR(I44/C44/$K$1*1000,0)</f>
        <v>96597.82776946493</v>
      </c>
      <c r="F44" s="83">
        <f>_xlfn.IFERROR(E44/$I$2*100,0)</f>
        <v>198.92468651043026</v>
      </c>
      <c r="G44" s="82">
        <f>G21+G43</f>
        <v>3690.540000000001</v>
      </c>
      <c r="H44" s="82">
        <f>H21+H43</f>
        <v>4.399999999999999</v>
      </c>
      <c r="I44" s="82">
        <f>I21+I43</f>
        <v>14977.3</v>
      </c>
      <c r="J44" s="82">
        <f>J21+J43</f>
        <v>53.699999999999996</v>
      </c>
      <c r="K44" s="44"/>
    </row>
    <row r="45" spans="2:9" ht="16.5">
      <c r="B45" s="57"/>
      <c r="C45" s="57"/>
      <c r="D45" s="57"/>
      <c r="E45" s="57"/>
      <c r="F45" s="58"/>
      <c r="G45" s="57"/>
      <c r="H45" s="57"/>
      <c r="I45" s="57"/>
    </row>
    <row r="46" spans="2:9" ht="16.5">
      <c r="B46" s="59"/>
      <c r="C46" s="60"/>
      <c r="D46" s="59"/>
      <c r="E46" s="59"/>
      <c r="F46" s="58"/>
      <c r="G46" s="59"/>
      <c r="H46" s="59"/>
      <c r="I46" s="59"/>
    </row>
    <row r="48" spans="2:3" ht="16.5">
      <c r="B48" s="51"/>
      <c r="C48" s="51"/>
    </row>
    <row r="53" spans="2:9" ht="16.5">
      <c r="B53" s="51"/>
      <c r="C53" s="51"/>
      <c r="D53" s="51"/>
      <c r="E53" s="51"/>
      <c r="G53" s="51"/>
      <c r="H53" s="51"/>
      <c r="I53" s="51"/>
    </row>
  </sheetData>
  <sheetProtection/>
  <mergeCells count="2">
    <mergeCell ref="A1:I1"/>
    <mergeCell ref="A2:F2"/>
  </mergeCells>
  <dataValidations count="1">
    <dataValidation type="decimal" allowBlank="1" showInputMessage="1" showErrorMessage="1" errorTitle="Внимание" error="Допускается ввод только неотрицательных чисел!" sqref="J5:J9">
      <formula1>0</formula1>
      <formula2>9.99999999999999E+23</formula2>
    </dataValidation>
  </dataValidations>
  <printOptions/>
  <pageMargins left="0.31496062992125984" right="0.31496062992125984" top="0.35433070866141736" bottom="0.15748031496062992" header="0.31496062992125984" footer="0.3149606299212598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Q48"/>
  <sheetViews>
    <sheetView view="pageBreakPreview" zoomScale="60" zoomScaleNormal="90" workbookViewId="0" topLeftCell="A34">
      <selection activeCell="I44" sqref="I44"/>
    </sheetView>
  </sheetViews>
  <sheetFormatPr defaultColWidth="9.140625" defaultRowHeight="15"/>
  <cols>
    <col min="1" max="1" width="31.140625" style="34" customWidth="1"/>
    <col min="2" max="2" width="17.140625" style="36" customWidth="1"/>
    <col min="3" max="3" width="16.8515625" style="54" customWidth="1"/>
    <col min="4" max="4" width="16.140625" style="36" customWidth="1"/>
    <col min="5" max="5" width="11.8515625" style="51" customWidth="1"/>
    <col min="6" max="6" width="17.57421875" style="55" customWidth="1"/>
    <col min="7" max="7" width="12.7109375" style="36" customWidth="1"/>
    <col min="8" max="8" width="11.8515625" style="36" customWidth="1"/>
    <col min="9" max="9" width="13.421875" style="36" customWidth="1"/>
    <col min="10" max="10" width="12.7109375" style="53" customWidth="1"/>
    <col min="11" max="11" width="11.28125" style="53" customWidth="1"/>
    <col min="12" max="15" width="9.140625" style="38" customWidth="1"/>
    <col min="16" max="16" width="10.140625" style="38" bestFit="1" customWidth="1"/>
    <col min="17" max="16384" width="9.140625" style="38" customWidth="1"/>
  </cols>
  <sheetData>
    <row r="1" spans="1:11" ht="20.25">
      <c r="A1" s="105" t="s">
        <v>49</v>
      </c>
      <c r="B1" s="105"/>
      <c r="C1" s="105"/>
      <c r="D1" s="105"/>
      <c r="E1" s="105"/>
      <c r="F1" s="105"/>
      <c r="G1" s="105"/>
      <c r="H1" s="105"/>
      <c r="I1" s="105"/>
      <c r="J1" s="37" t="s">
        <v>56</v>
      </c>
      <c r="K1" s="37">
        <f>VLOOKUP(month,месяцы!$A$1:$B$12,2,FALSE)</f>
        <v>4</v>
      </c>
    </row>
    <row r="2" spans="1:11" ht="29.25" customHeight="1">
      <c r="A2" s="106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06"/>
      <c r="C2" s="106"/>
      <c r="D2" s="106"/>
      <c r="E2" s="106"/>
      <c r="F2" s="106"/>
      <c r="G2" s="39"/>
      <c r="H2" s="40"/>
      <c r="I2" s="41">
        <v>48560</v>
      </c>
      <c r="J2" s="37">
        <v>2023</v>
      </c>
      <c r="K2" s="37"/>
    </row>
    <row r="3" spans="1:11" ht="90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(апрель)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45</v>
      </c>
      <c r="K3" s="35"/>
    </row>
    <row r="4" spans="1:17" ht="16.5">
      <c r="A4" s="65" t="s">
        <v>2</v>
      </c>
      <c r="B4" s="73">
        <v>52.400000000000006</v>
      </c>
      <c r="C4" s="74">
        <v>53.9</v>
      </c>
      <c r="D4" s="75">
        <f>_xlfn.IFERROR(G4/B4*1000,0)</f>
        <v>51022.900763358775</v>
      </c>
      <c r="E4" s="75">
        <f>_xlfn.IFERROR(I4/C4/$K$1*1000,0)</f>
        <v>49163.72912801485</v>
      </c>
      <c r="F4" s="76">
        <f>_xlfn.IFERROR(E4/$I$2*100,0)</f>
        <v>101.2432642669169</v>
      </c>
      <c r="G4" s="74">
        <v>2673.6000000000004</v>
      </c>
      <c r="H4" s="74">
        <v>0</v>
      </c>
      <c r="I4" s="77">
        <v>10599.7</v>
      </c>
      <c r="J4" s="86"/>
      <c r="K4" s="43"/>
      <c r="P4" s="44"/>
      <c r="Q4" s="44"/>
    </row>
    <row r="5" spans="1:17" ht="16.5">
      <c r="A5" s="65" t="s">
        <v>3</v>
      </c>
      <c r="B5" s="73">
        <v>14.009999999999998</v>
      </c>
      <c r="C5" s="74">
        <v>13.2</v>
      </c>
      <c r="D5" s="75">
        <f aca="true" t="shared" si="0" ref="D5:D20">_xlfn.IFERROR(G5/B5*1000,0)</f>
        <v>48565.31049250537</v>
      </c>
      <c r="E5" s="75">
        <f aca="true" t="shared" si="1" ref="E5:E20">_xlfn.IFERROR(I5/C5/$K$1*1000,0)</f>
        <v>48558.71212121213</v>
      </c>
      <c r="F5" s="76">
        <f aca="true" t="shared" si="2" ref="F5:F20">_xlfn.IFERROR(E5/$I$2*100,0)</f>
        <v>99.99734786081575</v>
      </c>
      <c r="G5" s="74">
        <v>680.4000000000001</v>
      </c>
      <c r="H5" s="74">
        <v>0</v>
      </c>
      <c r="I5" s="77">
        <v>2563.9</v>
      </c>
      <c r="J5" s="86">
        <v>4.2</v>
      </c>
      <c r="K5" s="43"/>
      <c r="P5" s="44"/>
      <c r="Q5" s="44"/>
    </row>
    <row r="6" spans="1:17" ht="16.5">
      <c r="A6" s="65" t="s">
        <v>4</v>
      </c>
      <c r="B6" s="73">
        <v>17.30000000000001</v>
      </c>
      <c r="C6" s="74">
        <v>17.225</v>
      </c>
      <c r="D6" s="75">
        <f t="shared" si="0"/>
        <v>45450.86705202308</v>
      </c>
      <c r="E6" s="75">
        <f t="shared" si="1"/>
        <v>49052.24963715529</v>
      </c>
      <c r="F6" s="76">
        <f t="shared" si="2"/>
        <v>101.01369365147302</v>
      </c>
      <c r="G6" s="74">
        <v>786.2999999999997</v>
      </c>
      <c r="H6" s="74">
        <v>0</v>
      </c>
      <c r="I6" s="77">
        <v>3379.7</v>
      </c>
      <c r="J6" s="86"/>
      <c r="K6" s="43"/>
      <c r="P6" s="44"/>
      <c r="Q6" s="44"/>
    </row>
    <row r="7" spans="1:17" ht="16.5">
      <c r="A7" s="65" t="s">
        <v>6</v>
      </c>
      <c r="B7" s="73">
        <v>36.19999999999999</v>
      </c>
      <c r="C7" s="74">
        <v>35</v>
      </c>
      <c r="D7" s="75">
        <f t="shared" si="0"/>
        <v>47196.1325966851</v>
      </c>
      <c r="E7" s="75">
        <f t="shared" si="1"/>
        <v>49358.57142857143</v>
      </c>
      <c r="F7" s="76">
        <f t="shared" si="2"/>
        <v>101.64450458931513</v>
      </c>
      <c r="G7" s="74">
        <v>1708.5</v>
      </c>
      <c r="H7" s="74">
        <v>0</v>
      </c>
      <c r="I7" s="77">
        <v>6910.2</v>
      </c>
      <c r="J7" s="86"/>
      <c r="K7" s="43"/>
      <c r="P7" s="44"/>
      <c r="Q7" s="44"/>
    </row>
    <row r="8" spans="1:17" ht="16.5">
      <c r="A8" s="65" t="s">
        <v>7</v>
      </c>
      <c r="B8" s="77">
        <v>7.997</v>
      </c>
      <c r="C8" s="74">
        <v>8.624</v>
      </c>
      <c r="D8" s="75">
        <f t="shared" si="0"/>
        <v>48580.717769163435</v>
      </c>
      <c r="E8" s="75">
        <f t="shared" si="1"/>
        <v>48567.94990723562</v>
      </c>
      <c r="F8" s="76">
        <f t="shared" si="2"/>
        <v>100.01637130814585</v>
      </c>
      <c r="G8" s="74">
        <v>388.5</v>
      </c>
      <c r="H8" s="74">
        <v>6.449999999999999</v>
      </c>
      <c r="I8" s="77">
        <v>1675.4</v>
      </c>
      <c r="J8" s="86">
        <v>29.7</v>
      </c>
      <c r="K8" s="43"/>
      <c r="P8" s="44"/>
      <c r="Q8" s="44"/>
    </row>
    <row r="9" spans="1:17" s="45" customFormat="1" ht="16.5">
      <c r="A9" s="65" t="s">
        <v>8</v>
      </c>
      <c r="B9" s="77">
        <v>41.599999999999994</v>
      </c>
      <c r="C9" s="74">
        <v>40.775</v>
      </c>
      <c r="D9" s="75">
        <f t="shared" si="0"/>
        <v>48677.88461538462</v>
      </c>
      <c r="E9" s="75">
        <f t="shared" si="1"/>
        <v>48589.82219497241</v>
      </c>
      <c r="F9" s="76">
        <f t="shared" si="2"/>
        <v>100.06141308684597</v>
      </c>
      <c r="G9" s="74">
        <v>2025</v>
      </c>
      <c r="H9" s="74">
        <v>0</v>
      </c>
      <c r="I9" s="77">
        <v>7925</v>
      </c>
      <c r="J9" s="86"/>
      <c r="K9" s="43"/>
      <c r="P9" s="44"/>
      <c r="Q9" s="44"/>
    </row>
    <row r="10" spans="1:17" ht="16.5">
      <c r="A10" s="65" t="s">
        <v>9</v>
      </c>
      <c r="B10" s="77">
        <v>7.5</v>
      </c>
      <c r="C10" s="74">
        <v>7.35</v>
      </c>
      <c r="D10" s="75">
        <f t="shared" si="0"/>
        <v>51766.666666666664</v>
      </c>
      <c r="E10" s="75">
        <f t="shared" si="1"/>
        <v>49617.34693877551</v>
      </c>
      <c r="F10" s="76">
        <f t="shared" si="2"/>
        <v>102.1774030864405</v>
      </c>
      <c r="G10" s="74">
        <v>388.25</v>
      </c>
      <c r="H10" s="74">
        <v>7.099999999999998</v>
      </c>
      <c r="I10" s="77">
        <v>1458.75</v>
      </c>
      <c r="J10" s="86">
        <v>36.8</v>
      </c>
      <c r="K10" s="43"/>
      <c r="P10" s="44"/>
      <c r="Q10" s="44"/>
    </row>
    <row r="11" spans="1:17" ht="16.5">
      <c r="A11" s="65" t="s">
        <v>10</v>
      </c>
      <c r="B11" s="77">
        <v>9.999999999999996</v>
      </c>
      <c r="C11" s="74">
        <v>9.85</v>
      </c>
      <c r="D11" s="75">
        <f t="shared" si="0"/>
        <v>37865.00000000002</v>
      </c>
      <c r="E11" s="75">
        <f t="shared" si="1"/>
        <v>50866.751269035536</v>
      </c>
      <c r="F11" s="76">
        <f t="shared" si="2"/>
        <v>104.750311509546</v>
      </c>
      <c r="G11" s="74">
        <v>378.6500000000001</v>
      </c>
      <c r="H11" s="74">
        <v>0</v>
      </c>
      <c r="I11" s="77">
        <v>2004.15</v>
      </c>
      <c r="J11" s="86"/>
      <c r="K11" s="43"/>
      <c r="P11" s="44"/>
      <c r="Q11" s="44"/>
    </row>
    <row r="12" spans="1:17" s="45" customFormat="1" ht="16.5">
      <c r="A12" s="66" t="s">
        <v>11</v>
      </c>
      <c r="B12" s="78">
        <v>14.990000000000002</v>
      </c>
      <c r="C12" s="74">
        <v>14.99</v>
      </c>
      <c r="D12" s="75">
        <f t="shared" si="0"/>
        <v>51754.503002001344</v>
      </c>
      <c r="E12" s="75">
        <f t="shared" si="1"/>
        <v>49357.90527018012</v>
      </c>
      <c r="F12" s="76">
        <f t="shared" si="2"/>
        <v>101.64313276396236</v>
      </c>
      <c r="G12" s="74">
        <v>775.8000000000002</v>
      </c>
      <c r="H12" s="74">
        <v>0</v>
      </c>
      <c r="I12" s="77">
        <v>2959.5</v>
      </c>
      <c r="J12" s="86"/>
      <c r="K12" s="43"/>
      <c r="P12" s="44"/>
      <c r="Q12" s="44"/>
    </row>
    <row r="13" spans="1:17" s="46" customFormat="1" ht="16.5">
      <c r="A13" s="65" t="s">
        <v>12</v>
      </c>
      <c r="B13" s="77">
        <v>37.500000000000014</v>
      </c>
      <c r="C13" s="74">
        <v>38.1</v>
      </c>
      <c r="D13" s="75">
        <f t="shared" si="0"/>
        <v>49775.99999999999</v>
      </c>
      <c r="E13" s="75">
        <f t="shared" si="1"/>
        <v>49531.496062992126</v>
      </c>
      <c r="F13" s="76">
        <f t="shared" si="2"/>
        <v>102.00060968490965</v>
      </c>
      <c r="G13" s="74">
        <v>1866.6000000000004</v>
      </c>
      <c r="H13" s="74">
        <v>3</v>
      </c>
      <c r="I13" s="77">
        <v>7548.6</v>
      </c>
      <c r="J13" s="86">
        <v>55.1</v>
      </c>
      <c r="K13" s="43"/>
      <c r="L13" s="45"/>
      <c r="P13" s="44"/>
      <c r="Q13" s="44"/>
    </row>
    <row r="14" spans="1:17" s="45" customFormat="1" ht="30">
      <c r="A14" s="66" t="s">
        <v>13</v>
      </c>
      <c r="B14" s="78">
        <v>46.928000000000026</v>
      </c>
      <c r="C14" s="74">
        <v>47.207</v>
      </c>
      <c r="D14" s="75">
        <f>_xlfn.IFERROR(G14/B14*1000,0)</f>
        <v>48131.179679509005</v>
      </c>
      <c r="E14" s="75">
        <f t="shared" si="1"/>
        <v>48358.82390323468</v>
      </c>
      <c r="F14" s="76">
        <f t="shared" si="2"/>
        <v>99.58571643993963</v>
      </c>
      <c r="G14" s="74">
        <v>2258.7</v>
      </c>
      <c r="H14" s="74">
        <v>0</v>
      </c>
      <c r="I14" s="77">
        <v>9131.5</v>
      </c>
      <c r="J14" s="86"/>
      <c r="K14" s="43"/>
      <c r="P14" s="44"/>
      <c r="Q14" s="44"/>
    </row>
    <row r="15" spans="1:17" s="45" customFormat="1" ht="16.5">
      <c r="A15" s="65" t="s">
        <v>14</v>
      </c>
      <c r="B15" s="77">
        <v>32.8</v>
      </c>
      <c r="C15" s="74">
        <v>32.8</v>
      </c>
      <c r="D15" s="75">
        <f t="shared" si="0"/>
        <v>44216.463414634156</v>
      </c>
      <c r="E15" s="75">
        <f t="shared" si="1"/>
        <v>49636.43292682927</v>
      </c>
      <c r="F15" s="76">
        <f t="shared" si="2"/>
        <v>102.21670701571102</v>
      </c>
      <c r="G15" s="74">
        <v>1450.3000000000002</v>
      </c>
      <c r="H15" s="74">
        <v>0</v>
      </c>
      <c r="I15" s="77">
        <v>6512.3</v>
      </c>
      <c r="J15" s="86"/>
      <c r="K15" s="43"/>
      <c r="P15" s="44"/>
      <c r="Q15" s="44"/>
    </row>
    <row r="16" spans="1:17" s="45" customFormat="1" ht="16.5">
      <c r="A16" s="67" t="s">
        <v>65</v>
      </c>
      <c r="B16" s="77">
        <v>23.10000000000001</v>
      </c>
      <c r="C16" s="74">
        <v>22.8</v>
      </c>
      <c r="D16" s="75">
        <f t="shared" si="0"/>
        <v>48558.44155844153</v>
      </c>
      <c r="E16" s="75">
        <f t="shared" si="1"/>
        <v>48560.307017543855</v>
      </c>
      <c r="F16" s="76">
        <f t="shared" si="2"/>
        <v>100.00063224370646</v>
      </c>
      <c r="G16" s="74">
        <v>1121.6999999999998</v>
      </c>
      <c r="H16" s="74">
        <v>4.2</v>
      </c>
      <c r="I16" s="77">
        <v>4428.7</v>
      </c>
      <c r="J16" s="86">
        <v>10.4</v>
      </c>
      <c r="K16" s="43"/>
      <c r="P16" s="44"/>
      <c r="Q16" s="44"/>
    </row>
    <row r="17" spans="1:17" s="45" customFormat="1" ht="16.5">
      <c r="A17" s="65" t="s">
        <v>66</v>
      </c>
      <c r="B17" s="77">
        <v>22</v>
      </c>
      <c r="C17" s="74">
        <v>22</v>
      </c>
      <c r="D17" s="75">
        <f t="shared" si="0"/>
        <v>46790.909090909096</v>
      </c>
      <c r="E17" s="75">
        <f t="shared" si="1"/>
        <v>48117.045454545456</v>
      </c>
      <c r="F17" s="76">
        <f t="shared" si="2"/>
        <v>99.08782012880036</v>
      </c>
      <c r="G17" s="74">
        <v>1029.4</v>
      </c>
      <c r="H17" s="74">
        <v>0</v>
      </c>
      <c r="I17" s="77">
        <v>4234.3</v>
      </c>
      <c r="J17" s="86"/>
      <c r="K17" s="43"/>
      <c r="P17" s="44"/>
      <c r="Q17" s="44"/>
    </row>
    <row r="18" spans="1:17" ht="16.5">
      <c r="A18" s="65" t="s">
        <v>16</v>
      </c>
      <c r="B18" s="77">
        <v>64.50000000000003</v>
      </c>
      <c r="C18" s="74">
        <v>64.2</v>
      </c>
      <c r="D18" s="75">
        <f t="shared" si="0"/>
        <v>48559.689922480604</v>
      </c>
      <c r="E18" s="75">
        <f t="shared" si="1"/>
        <v>48559.96884735202</v>
      </c>
      <c r="F18" s="76">
        <f t="shared" si="2"/>
        <v>99.99993584710055</v>
      </c>
      <c r="G18" s="74">
        <v>3132.1000000000004</v>
      </c>
      <c r="H18" s="74">
        <v>0</v>
      </c>
      <c r="I18" s="77">
        <v>12470.2</v>
      </c>
      <c r="J18" s="86"/>
      <c r="K18" s="43"/>
      <c r="P18" s="44"/>
      <c r="Q18" s="44"/>
    </row>
    <row r="19" spans="1:17" ht="16.5">
      <c r="A19" s="65" t="s">
        <v>17</v>
      </c>
      <c r="B19" s="77">
        <v>12.5</v>
      </c>
      <c r="C19" s="74">
        <v>12.2</v>
      </c>
      <c r="D19" s="75">
        <f t="shared" si="0"/>
        <v>48557.599999999984</v>
      </c>
      <c r="E19" s="75">
        <f t="shared" si="1"/>
        <v>48559.4262295082</v>
      </c>
      <c r="F19" s="76">
        <f t="shared" si="2"/>
        <v>99.99881842979448</v>
      </c>
      <c r="G19" s="74">
        <v>606.9699999999998</v>
      </c>
      <c r="H19" s="74">
        <v>0</v>
      </c>
      <c r="I19" s="77">
        <v>2369.7</v>
      </c>
      <c r="J19" s="86"/>
      <c r="K19" s="43"/>
      <c r="P19" s="44"/>
      <c r="Q19" s="44"/>
    </row>
    <row r="20" spans="1:17" ht="16.5">
      <c r="A20" s="68" t="s">
        <v>18</v>
      </c>
      <c r="B20" s="79">
        <v>15.799999999999997</v>
      </c>
      <c r="C20" s="80">
        <v>15.8</v>
      </c>
      <c r="D20" s="81">
        <f t="shared" si="0"/>
        <v>47683.544303797455</v>
      </c>
      <c r="E20" s="75">
        <f t="shared" si="1"/>
        <v>48349.68354430379</v>
      </c>
      <c r="F20" s="76">
        <f t="shared" si="2"/>
        <v>99.56689362500781</v>
      </c>
      <c r="G20" s="80">
        <v>753.3999999999996</v>
      </c>
      <c r="H20" s="80">
        <v>3.0999999999999996</v>
      </c>
      <c r="I20" s="79">
        <v>3055.7</v>
      </c>
      <c r="J20" s="87">
        <v>6.8</v>
      </c>
      <c r="K20" s="43"/>
      <c r="P20" s="44"/>
      <c r="Q20" s="44"/>
    </row>
    <row r="21" spans="1:17" s="48" customFormat="1" ht="16.5">
      <c r="A21" s="69" t="s">
        <v>46</v>
      </c>
      <c r="B21" s="82">
        <f>SUM(B4:B20)</f>
        <v>457.12500000000017</v>
      </c>
      <c r="C21" s="82">
        <f>SUM(C4:C20)</f>
        <v>456.021</v>
      </c>
      <c r="D21" s="82">
        <f>_xlfn.IFERROR(G21/B21*1000,0)</f>
        <v>48179.75389663658</v>
      </c>
      <c r="E21" s="82">
        <f>_xlfn.IFERROR(I21/C21/$K$1*1000,0)</f>
        <v>48916.22315638973</v>
      </c>
      <c r="F21" s="83">
        <f>_xlfn.IFERROR(E21/$I$2*100,0)</f>
        <v>100.7335732215604</v>
      </c>
      <c r="G21" s="82">
        <f>SUM(G4:G20)</f>
        <v>22024.170000000006</v>
      </c>
      <c r="H21" s="82">
        <f>SUM(H4:H20)</f>
        <v>23.849999999999994</v>
      </c>
      <c r="I21" s="82">
        <f>SUM(I4:I20)</f>
        <v>89227.3</v>
      </c>
      <c r="J21" s="82">
        <f>SUM(J4:J20)</f>
        <v>143</v>
      </c>
      <c r="K21" s="47"/>
      <c r="P21" s="49"/>
      <c r="Q21" s="49"/>
    </row>
    <row r="22" spans="1:17" ht="30">
      <c r="A22" s="70" t="s">
        <v>19</v>
      </c>
      <c r="B22" s="77">
        <v>16.30000000000001</v>
      </c>
      <c r="C22" s="74">
        <v>16.6</v>
      </c>
      <c r="D22" s="75">
        <f aca="true" t="shared" si="3" ref="D22:D42">_xlfn.IFERROR(G22/B22*1000,0)</f>
        <v>48539.87730061348</v>
      </c>
      <c r="E22" s="75">
        <f aca="true" t="shared" si="4" ref="E22:E42">_xlfn.IFERROR(I22/C22/$K$1*1000,0)</f>
        <v>48560.24096385542</v>
      </c>
      <c r="F22" s="76">
        <f aca="true" t="shared" si="5" ref="F22:F42">_xlfn.IFERROR(E22/$I$2*100,0)</f>
        <v>100.00049621881266</v>
      </c>
      <c r="G22" s="74">
        <v>791.2000000000003</v>
      </c>
      <c r="H22" s="74">
        <v>5.399999999999999</v>
      </c>
      <c r="I22" s="74">
        <v>3224.4</v>
      </c>
      <c r="J22" s="86">
        <v>53.1</v>
      </c>
      <c r="K22" s="43"/>
      <c r="P22" s="44"/>
      <c r="Q22" s="44"/>
    </row>
    <row r="23" spans="1:17" ht="30">
      <c r="A23" s="70" t="s">
        <v>67</v>
      </c>
      <c r="B23" s="77">
        <v>0</v>
      </c>
      <c r="C23" s="74"/>
      <c r="D23" s="75">
        <f t="shared" si="3"/>
        <v>0</v>
      </c>
      <c r="E23" s="75">
        <f t="shared" si="4"/>
        <v>0</v>
      </c>
      <c r="F23" s="76">
        <f t="shared" si="5"/>
        <v>0</v>
      </c>
      <c r="G23" s="74">
        <v>0</v>
      </c>
      <c r="H23" s="74">
        <v>0</v>
      </c>
      <c r="I23" s="74"/>
      <c r="J23" s="86"/>
      <c r="K23" s="43"/>
      <c r="P23" s="44"/>
      <c r="Q23" s="44"/>
    </row>
    <row r="24" spans="1:17" ht="30">
      <c r="A24" s="70" t="s">
        <v>21</v>
      </c>
      <c r="B24" s="77">
        <v>9</v>
      </c>
      <c r="C24" s="74">
        <v>9</v>
      </c>
      <c r="D24" s="75">
        <f t="shared" si="3"/>
        <v>48088.88888888888</v>
      </c>
      <c r="E24" s="75">
        <f t="shared" si="4"/>
        <v>48599.99999999999</v>
      </c>
      <c r="F24" s="76">
        <f t="shared" si="5"/>
        <v>100.08237232289949</v>
      </c>
      <c r="G24" s="74">
        <v>432.79999999999995</v>
      </c>
      <c r="H24" s="74">
        <v>0</v>
      </c>
      <c r="I24" s="74">
        <v>1749.6</v>
      </c>
      <c r="J24" s="86"/>
      <c r="K24" s="43"/>
      <c r="P24" s="44"/>
      <c r="Q24" s="44"/>
    </row>
    <row r="25" spans="1:17" s="36" customFormat="1" ht="30">
      <c r="A25" s="70" t="s">
        <v>22</v>
      </c>
      <c r="B25" s="77">
        <v>4.52</v>
      </c>
      <c r="C25" s="74">
        <v>3.71</v>
      </c>
      <c r="D25" s="75">
        <f t="shared" si="3"/>
        <v>40655.08849557522</v>
      </c>
      <c r="E25" s="75">
        <f t="shared" si="4"/>
        <v>46152.291105121294</v>
      </c>
      <c r="F25" s="76">
        <f t="shared" si="5"/>
        <v>95.04178563657598</v>
      </c>
      <c r="G25" s="74">
        <v>183.76099999999997</v>
      </c>
      <c r="H25" s="74">
        <v>0.5</v>
      </c>
      <c r="I25" s="74">
        <v>684.9</v>
      </c>
      <c r="J25" s="86">
        <v>0.5</v>
      </c>
      <c r="K25" s="43"/>
      <c r="P25" s="44"/>
      <c r="Q25" s="44"/>
    </row>
    <row r="26" spans="1:17" ht="30">
      <c r="A26" s="70" t="s">
        <v>23</v>
      </c>
      <c r="B26" s="77">
        <v>6.8039999999999985</v>
      </c>
      <c r="C26" s="74">
        <v>6.75</v>
      </c>
      <c r="D26" s="75">
        <f t="shared" si="3"/>
        <v>48544.97354497355</v>
      </c>
      <c r="E26" s="75">
        <f t="shared" si="4"/>
        <v>48559.259259259255</v>
      </c>
      <c r="F26" s="76">
        <f t="shared" si="5"/>
        <v>99.99847458661296</v>
      </c>
      <c r="G26" s="74">
        <v>330.29999999999995</v>
      </c>
      <c r="H26" s="74">
        <v>6.4</v>
      </c>
      <c r="I26" s="74">
        <v>1311.1</v>
      </c>
      <c r="J26" s="86">
        <v>14.5</v>
      </c>
      <c r="K26" s="43"/>
      <c r="P26" s="44"/>
      <c r="Q26" s="44"/>
    </row>
    <row r="27" spans="1:17" ht="16.5">
      <c r="A27" s="70" t="s">
        <v>24</v>
      </c>
      <c r="B27" s="77">
        <v>8.300000000000004</v>
      </c>
      <c r="C27" s="74">
        <v>7.4</v>
      </c>
      <c r="D27" s="75">
        <f t="shared" si="3"/>
        <v>48562.65060240963</v>
      </c>
      <c r="E27" s="75">
        <f t="shared" si="4"/>
        <v>48560.81081081081</v>
      </c>
      <c r="F27" s="76">
        <f t="shared" si="5"/>
        <v>100.00166970924798</v>
      </c>
      <c r="G27" s="74">
        <v>403.07000000000016</v>
      </c>
      <c r="H27" s="74">
        <v>0.09999999999999964</v>
      </c>
      <c r="I27" s="74">
        <v>1437.4</v>
      </c>
      <c r="J27" s="86">
        <v>15.7</v>
      </c>
      <c r="K27" s="43"/>
      <c r="P27" s="44"/>
      <c r="Q27" s="44"/>
    </row>
    <row r="28" spans="1:17" ht="30">
      <c r="A28" s="70" t="s">
        <v>25</v>
      </c>
      <c r="B28" s="88">
        <v>4.1974</v>
      </c>
      <c r="C28" s="74">
        <v>4.45</v>
      </c>
      <c r="D28" s="75">
        <f t="shared" si="3"/>
        <v>46624.100633725626</v>
      </c>
      <c r="E28" s="75">
        <f t="shared" si="4"/>
        <v>48106.7415730337</v>
      </c>
      <c r="F28" s="76">
        <f t="shared" si="5"/>
        <v>99.06660126242525</v>
      </c>
      <c r="G28" s="74">
        <v>195.69999999999993</v>
      </c>
      <c r="H28" s="74">
        <v>0</v>
      </c>
      <c r="I28" s="74">
        <v>856.3</v>
      </c>
      <c r="J28" s="86"/>
      <c r="K28" s="43"/>
      <c r="P28" s="44"/>
      <c r="Q28" s="44"/>
    </row>
    <row r="29" spans="1:17" ht="16.5">
      <c r="A29" s="70" t="s">
        <v>26</v>
      </c>
      <c r="B29" s="88">
        <v>3.119999999999999</v>
      </c>
      <c r="C29" s="74">
        <v>2.73</v>
      </c>
      <c r="D29" s="75">
        <f t="shared" si="3"/>
        <v>48567.307692307695</v>
      </c>
      <c r="E29" s="75">
        <f t="shared" si="4"/>
        <v>48562.27106227106</v>
      </c>
      <c r="F29" s="76">
        <f t="shared" si="5"/>
        <v>100.00467681686791</v>
      </c>
      <c r="G29" s="74">
        <v>151.52999999999997</v>
      </c>
      <c r="H29" s="74">
        <v>14.200000000000001</v>
      </c>
      <c r="I29" s="74">
        <v>530.3</v>
      </c>
      <c r="J29" s="86">
        <v>27.6</v>
      </c>
      <c r="K29" s="43"/>
      <c r="P29" s="44"/>
      <c r="Q29" s="44"/>
    </row>
    <row r="30" spans="1:17" ht="16.5">
      <c r="A30" s="70" t="s">
        <v>27</v>
      </c>
      <c r="B30" s="77">
        <v>3.5</v>
      </c>
      <c r="C30" s="74">
        <v>3.2</v>
      </c>
      <c r="D30" s="75">
        <f t="shared" si="3"/>
        <v>44828.571428571435</v>
      </c>
      <c r="E30" s="75">
        <f t="shared" si="4"/>
        <v>47546.875</v>
      </c>
      <c r="F30" s="76">
        <f t="shared" si="5"/>
        <v>97.91366350906095</v>
      </c>
      <c r="G30" s="74">
        <v>156.90000000000003</v>
      </c>
      <c r="H30" s="74">
        <v>13.200000000000003</v>
      </c>
      <c r="I30" s="74">
        <v>608.6</v>
      </c>
      <c r="J30" s="86">
        <v>51.5</v>
      </c>
      <c r="K30" s="43"/>
      <c r="P30" s="44"/>
      <c r="Q30" s="44"/>
    </row>
    <row r="31" spans="1:17" ht="16.5">
      <c r="A31" s="71" t="s">
        <v>28</v>
      </c>
      <c r="B31" s="88">
        <v>5</v>
      </c>
      <c r="C31" s="74">
        <v>5</v>
      </c>
      <c r="D31" s="75">
        <f t="shared" si="3"/>
        <v>86839.99999999999</v>
      </c>
      <c r="E31" s="75">
        <f t="shared" si="4"/>
        <v>56879.99999999999</v>
      </c>
      <c r="F31" s="76">
        <f t="shared" si="5"/>
        <v>117.1334431630972</v>
      </c>
      <c r="G31" s="74">
        <v>434.19999999999993</v>
      </c>
      <c r="H31" s="74">
        <v>0</v>
      </c>
      <c r="I31" s="74">
        <v>1137.6</v>
      </c>
      <c r="J31" s="86"/>
      <c r="K31" s="43"/>
      <c r="P31" s="44"/>
      <c r="Q31" s="44"/>
    </row>
    <row r="32" spans="1:17" ht="16.5">
      <c r="A32" s="70" t="s">
        <v>29</v>
      </c>
      <c r="B32" s="77">
        <v>5</v>
      </c>
      <c r="C32" s="74">
        <v>5</v>
      </c>
      <c r="D32" s="75">
        <f t="shared" si="3"/>
        <v>38840.00000000001</v>
      </c>
      <c r="E32" s="75">
        <f t="shared" si="4"/>
        <v>46130</v>
      </c>
      <c r="F32" s="76">
        <f t="shared" si="5"/>
        <v>94.99588138385504</v>
      </c>
      <c r="G32" s="74">
        <v>194.20000000000005</v>
      </c>
      <c r="H32" s="74">
        <v>3.1999999999999993</v>
      </c>
      <c r="I32" s="74">
        <v>922.6</v>
      </c>
      <c r="J32" s="86">
        <v>12</v>
      </c>
      <c r="K32" s="43"/>
      <c r="P32" s="44"/>
      <c r="Q32" s="44"/>
    </row>
    <row r="33" spans="1:17" ht="30">
      <c r="A33" s="70" t="s">
        <v>30</v>
      </c>
      <c r="B33" s="88">
        <v>6.001999999999999</v>
      </c>
      <c r="C33" s="74">
        <v>5.75</v>
      </c>
      <c r="D33" s="75">
        <f t="shared" si="3"/>
        <v>45751.41619460181</v>
      </c>
      <c r="E33" s="75">
        <f t="shared" si="4"/>
        <v>47826.08695652174</v>
      </c>
      <c r="F33" s="76">
        <f t="shared" si="5"/>
        <v>98.48864694506125</v>
      </c>
      <c r="G33" s="74">
        <v>274.6</v>
      </c>
      <c r="H33" s="74">
        <v>0</v>
      </c>
      <c r="I33" s="74">
        <v>1100</v>
      </c>
      <c r="J33" s="86"/>
      <c r="K33" s="43"/>
      <c r="P33" s="44"/>
      <c r="Q33" s="44"/>
    </row>
    <row r="34" spans="1:17" ht="30">
      <c r="A34" s="70" t="s">
        <v>68</v>
      </c>
      <c r="B34" s="77">
        <v>2.3</v>
      </c>
      <c r="C34" s="74">
        <v>2.3</v>
      </c>
      <c r="D34" s="75">
        <f t="shared" si="3"/>
        <v>52130.43478260869</v>
      </c>
      <c r="E34" s="75">
        <f t="shared" si="4"/>
        <v>49423.913043478264</v>
      </c>
      <c r="F34" s="76">
        <f t="shared" si="5"/>
        <v>101.77906310436215</v>
      </c>
      <c r="G34" s="74">
        <v>119.89999999999998</v>
      </c>
      <c r="H34" s="74">
        <v>0</v>
      </c>
      <c r="I34" s="74">
        <v>454.7</v>
      </c>
      <c r="J34" s="86"/>
      <c r="K34" s="43"/>
      <c r="P34" s="44"/>
      <c r="Q34" s="44"/>
    </row>
    <row r="35" spans="1:17" ht="16.5">
      <c r="A35" s="70" t="s">
        <v>32</v>
      </c>
      <c r="B35" s="77">
        <v>6.699999999999996</v>
      </c>
      <c r="C35" s="74">
        <v>7.6</v>
      </c>
      <c r="D35" s="75">
        <f t="shared" si="3"/>
        <v>48432.835820895554</v>
      </c>
      <c r="E35" s="75">
        <f t="shared" si="4"/>
        <v>48598.68421052632</v>
      </c>
      <c r="F35" s="76">
        <f t="shared" si="5"/>
        <v>100.07966270701468</v>
      </c>
      <c r="G35" s="74">
        <v>324.5</v>
      </c>
      <c r="H35" s="74">
        <v>3.6999999999999993</v>
      </c>
      <c r="I35" s="74">
        <v>1477.4</v>
      </c>
      <c r="J35" s="86">
        <v>20.5</v>
      </c>
      <c r="K35" s="43"/>
      <c r="P35" s="44"/>
      <c r="Q35" s="44"/>
    </row>
    <row r="36" spans="1:17" ht="30">
      <c r="A36" s="70" t="s">
        <v>69</v>
      </c>
      <c r="B36" s="77">
        <v>2.2799999999999994</v>
      </c>
      <c r="C36" s="74">
        <v>2.97</v>
      </c>
      <c r="D36" s="75">
        <f t="shared" si="3"/>
        <v>50219.298245614074</v>
      </c>
      <c r="E36" s="75">
        <f t="shared" si="4"/>
        <v>46439.393939393936</v>
      </c>
      <c r="F36" s="76">
        <f t="shared" si="5"/>
        <v>95.63301882082771</v>
      </c>
      <c r="G36" s="74">
        <v>114.50000000000006</v>
      </c>
      <c r="H36" s="74">
        <v>0</v>
      </c>
      <c r="I36" s="74">
        <v>551.7</v>
      </c>
      <c r="J36" s="86"/>
      <c r="K36" s="43"/>
      <c r="P36" s="44"/>
      <c r="Q36" s="44"/>
    </row>
    <row r="37" spans="1:17" ht="16.5">
      <c r="A37" s="70" t="s">
        <v>70</v>
      </c>
      <c r="B37" s="88">
        <v>9.299999999999997</v>
      </c>
      <c r="C37" s="74">
        <v>9</v>
      </c>
      <c r="D37" s="75">
        <f t="shared" si="3"/>
        <v>48333.33333333335</v>
      </c>
      <c r="E37" s="75">
        <f t="shared" si="4"/>
        <v>48575</v>
      </c>
      <c r="F37" s="76">
        <f t="shared" si="5"/>
        <v>100.03088962108731</v>
      </c>
      <c r="G37" s="74">
        <v>449.5</v>
      </c>
      <c r="H37" s="74">
        <v>0</v>
      </c>
      <c r="I37" s="74">
        <v>1748.7</v>
      </c>
      <c r="J37" s="86"/>
      <c r="K37" s="43"/>
      <c r="P37" s="44"/>
      <c r="Q37" s="44"/>
    </row>
    <row r="38" spans="1:17" ht="30">
      <c r="A38" s="70" t="s">
        <v>71</v>
      </c>
      <c r="B38" s="77">
        <v>3.3499999999999996</v>
      </c>
      <c r="C38" s="74">
        <v>3.35</v>
      </c>
      <c r="D38" s="75">
        <f t="shared" si="3"/>
        <v>48701.49253731345</v>
      </c>
      <c r="E38" s="75">
        <f t="shared" si="4"/>
        <v>48597.014925373136</v>
      </c>
      <c r="F38" s="76">
        <f t="shared" si="5"/>
        <v>100.07622513462341</v>
      </c>
      <c r="G38" s="74">
        <v>163.15000000000003</v>
      </c>
      <c r="H38" s="74">
        <v>0</v>
      </c>
      <c r="I38" s="74">
        <v>651.2</v>
      </c>
      <c r="J38" s="86"/>
      <c r="K38" s="43"/>
      <c r="P38" s="44"/>
      <c r="Q38" s="44"/>
    </row>
    <row r="39" spans="1:17" ht="30">
      <c r="A39" s="70" t="s">
        <v>36</v>
      </c>
      <c r="B39" s="77">
        <v>4.310000000000002</v>
      </c>
      <c r="C39" s="74">
        <v>4.4</v>
      </c>
      <c r="D39" s="75">
        <f t="shared" si="3"/>
        <v>38770.30162412991</v>
      </c>
      <c r="E39" s="75">
        <f t="shared" si="4"/>
        <v>44738.63636363636</v>
      </c>
      <c r="F39" s="76">
        <f t="shared" si="5"/>
        <v>92.13063501572562</v>
      </c>
      <c r="G39" s="74">
        <v>167.10000000000002</v>
      </c>
      <c r="H39" s="74">
        <v>0</v>
      </c>
      <c r="I39" s="74">
        <v>787.4</v>
      </c>
      <c r="J39" s="86"/>
      <c r="K39" s="43"/>
      <c r="P39" s="44"/>
      <c r="Q39" s="44"/>
    </row>
    <row r="40" spans="1:17" ht="16.5">
      <c r="A40" s="70" t="s">
        <v>72</v>
      </c>
      <c r="B40" s="77">
        <v>9</v>
      </c>
      <c r="C40" s="74">
        <v>8.25</v>
      </c>
      <c r="D40" s="75">
        <f t="shared" si="3"/>
        <v>48555.555555555555</v>
      </c>
      <c r="E40" s="75">
        <f t="shared" si="4"/>
        <v>48639.393939393936</v>
      </c>
      <c r="F40" s="76">
        <f t="shared" si="5"/>
        <v>100.16349658030053</v>
      </c>
      <c r="G40" s="74">
        <v>437</v>
      </c>
      <c r="H40" s="74">
        <v>0</v>
      </c>
      <c r="I40" s="74">
        <v>1605.1</v>
      </c>
      <c r="J40" s="86">
        <v>0.2</v>
      </c>
      <c r="K40" s="43"/>
      <c r="P40" s="44"/>
      <c r="Q40" s="44"/>
    </row>
    <row r="41" spans="1:17" ht="16.5">
      <c r="A41" s="70" t="s">
        <v>38</v>
      </c>
      <c r="B41" s="77">
        <v>17.599999999999994</v>
      </c>
      <c r="C41" s="74">
        <v>19.4</v>
      </c>
      <c r="D41" s="75">
        <f t="shared" si="3"/>
        <v>48465.90909090911</v>
      </c>
      <c r="E41" s="75">
        <f t="shared" si="4"/>
        <v>48559.278350515466</v>
      </c>
      <c r="F41" s="76">
        <f t="shared" si="5"/>
        <v>99.998513901391</v>
      </c>
      <c r="G41" s="74">
        <v>853</v>
      </c>
      <c r="H41" s="74">
        <v>0</v>
      </c>
      <c r="I41" s="74">
        <v>3768.2</v>
      </c>
      <c r="J41" s="86">
        <v>30.3</v>
      </c>
      <c r="K41" s="43"/>
      <c r="P41" s="44"/>
      <c r="Q41" s="44"/>
    </row>
    <row r="42" spans="1:17" ht="30">
      <c r="A42" s="72" t="s">
        <v>39</v>
      </c>
      <c r="B42" s="79">
        <v>4.02</v>
      </c>
      <c r="C42" s="80">
        <v>3.75</v>
      </c>
      <c r="D42" s="81">
        <f t="shared" si="3"/>
        <v>46940.2985074627</v>
      </c>
      <c r="E42" s="75">
        <f t="shared" si="4"/>
        <v>51146.66666666667</v>
      </c>
      <c r="F42" s="76">
        <f t="shared" si="5"/>
        <v>105.32674354750138</v>
      </c>
      <c r="G42" s="80">
        <v>188.70000000000005</v>
      </c>
      <c r="H42" s="80">
        <v>0</v>
      </c>
      <c r="I42" s="80">
        <v>767.2</v>
      </c>
      <c r="J42" s="87"/>
      <c r="K42" s="43"/>
      <c r="P42" s="44"/>
      <c r="Q42" s="44"/>
    </row>
    <row r="43" spans="1:17" s="48" customFormat="1" ht="16.5">
      <c r="A43" s="85" t="s">
        <v>47</v>
      </c>
      <c r="B43" s="82">
        <f>SUM(B22:B42)</f>
        <v>130.6034</v>
      </c>
      <c r="C43" s="82">
        <f>SUM(C22:C42)</f>
        <v>130.60999999999999</v>
      </c>
      <c r="D43" s="82">
        <f>_xlfn.IFERROR(G43/B43*1000,0)</f>
        <v>48740.009831290765</v>
      </c>
      <c r="E43" s="82">
        <f>_xlfn.IFERROR(I43/C43/$K$1*1000,0)</f>
        <v>48569.02228007045</v>
      </c>
      <c r="F43" s="83">
        <f>_xlfn.IFERROR(E43/$I$2*100,0)</f>
        <v>100.01857965418132</v>
      </c>
      <c r="G43" s="82">
        <f>SUM(G22:G42)</f>
        <v>6365.611</v>
      </c>
      <c r="H43" s="82">
        <f>SUM(H22:H42)</f>
        <v>46.7</v>
      </c>
      <c r="I43" s="82">
        <f>SUM(I22:I42)</f>
        <v>25374.4</v>
      </c>
      <c r="J43" s="82">
        <f>SUM(J22:J42)</f>
        <v>225.9</v>
      </c>
      <c r="K43" s="47"/>
      <c r="P43" s="49"/>
      <c r="Q43" s="49"/>
    </row>
    <row r="44" spans="1:17" s="48" customFormat="1" ht="16.5">
      <c r="A44" s="85" t="s">
        <v>48</v>
      </c>
      <c r="B44" s="82">
        <f>B21+B43</f>
        <v>587.7284000000002</v>
      </c>
      <c r="C44" s="82">
        <f>C21+C43</f>
        <v>586.631</v>
      </c>
      <c r="D44" s="82">
        <f>_xlfn.IFERROR(G44/B44*1000,0)</f>
        <v>48304.25244041294</v>
      </c>
      <c r="E44" s="82">
        <f>_xlfn.IFERROR(I44/C44/$K$1*1000,0)</f>
        <v>48838.92088894042</v>
      </c>
      <c r="F44" s="83">
        <f>_xlfn.IFERROR(E44/$I$2*100,0)</f>
        <v>100.57438403818044</v>
      </c>
      <c r="G44" s="82">
        <f>G21+G43</f>
        <v>28389.781000000006</v>
      </c>
      <c r="H44" s="82">
        <f>H21+H43</f>
        <v>70.55</v>
      </c>
      <c r="I44" s="82">
        <f>I21+I43</f>
        <v>114601.70000000001</v>
      </c>
      <c r="J44" s="82">
        <f>J21+J43</f>
        <v>368.9</v>
      </c>
      <c r="K44" s="47"/>
      <c r="P44" s="49"/>
      <c r="Q44" s="49"/>
    </row>
    <row r="45" spans="2:9" ht="16.5">
      <c r="B45" s="54"/>
      <c r="D45" s="54"/>
      <c r="E45" s="54"/>
      <c r="G45" s="54"/>
      <c r="H45" s="54"/>
      <c r="I45" s="54"/>
    </row>
    <row r="48" spans="2:3" ht="16.5">
      <c r="B48" s="51"/>
      <c r="C48" s="51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  <dataValidation type="decimal" allowBlank="1" showInputMessage="1" showErrorMessage="1" errorTitle="Внимание" error="Допускается ввод только неотрицательных чисел!" sqref="J5:M9">
      <formula1>0</formula1>
      <formula2>9.99999999999999E+23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Q44"/>
  <sheetViews>
    <sheetView view="pageBreakPreview" zoomScale="60" zoomScaleNormal="80" zoomScalePageLayoutView="0" workbookViewId="0" topLeftCell="A16">
      <selection activeCell="I44" sqref="I44"/>
    </sheetView>
  </sheetViews>
  <sheetFormatPr defaultColWidth="9.140625" defaultRowHeight="15"/>
  <cols>
    <col min="1" max="1" width="30.140625" style="50" customWidth="1"/>
    <col min="2" max="2" width="17.00390625" style="51" customWidth="1"/>
    <col min="3" max="3" width="18.140625" style="51" customWidth="1"/>
    <col min="4" max="4" width="15.7109375" style="36" customWidth="1"/>
    <col min="5" max="5" width="13.57421875" style="51" customWidth="1"/>
    <col min="6" max="6" width="18.421875" style="52" customWidth="1"/>
    <col min="7" max="7" width="14.00390625" style="51" customWidth="1"/>
    <col min="8" max="8" width="13.00390625" style="51" customWidth="1"/>
    <col min="9" max="9" width="16.140625" style="51" customWidth="1"/>
    <col min="10" max="10" width="13.28125" style="53" customWidth="1"/>
    <col min="11" max="11" width="11.8515625" style="53" customWidth="1"/>
    <col min="12" max="15" width="9.140625" style="38" customWidth="1"/>
    <col min="16" max="16" width="10.140625" style="38" bestFit="1" customWidth="1"/>
    <col min="17" max="16384" width="9.140625" style="38" customWidth="1"/>
  </cols>
  <sheetData>
    <row r="1" spans="1:11" ht="20.25">
      <c r="A1" s="105" t="s">
        <v>50</v>
      </c>
      <c r="B1" s="105"/>
      <c r="C1" s="105"/>
      <c r="D1" s="105"/>
      <c r="E1" s="105"/>
      <c r="F1" s="105"/>
      <c r="G1" s="105"/>
      <c r="H1" s="105"/>
      <c r="I1" s="105"/>
      <c r="J1" s="37" t="s">
        <v>56</v>
      </c>
      <c r="K1" s="37">
        <f>VLOOKUP(month,месяцы!$A$1:$B$12,2,FALSE)</f>
        <v>4</v>
      </c>
    </row>
    <row r="2" spans="1:11" ht="16.5">
      <c r="A2" s="106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06"/>
      <c r="C2" s="106"/>
      <c r="D2" s="106"/>
      <c r="E2" s="106"/>
      <c r="F2" s="106"/>
      <c r="G2" s="39"/>
      <c r="H2" s="40"/>
      <c r="I2" s="41">
        <v>48560</v>
      </c>
      <c r="J2" s="37">
        <v>2023</v>
      </c>
      <c r="K2" s="37"/>
    </row>
    <row r="3" spans="1:11" ht="90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(апрель)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45</v>
      </c>
      <c r="K3" s="35"/>
    </row>
    <row r="4" spans="1:17" ht="16.5">
      <c r="A4" s="65" t="s">
        <v>2</v>
      </c>
      <c r="B4" s="73">
        <v>59.89999999999998</v>
      </c>
      <c r="C4" s="74">
        <v>59</v>
      </c>
      <c r="D4" s="89">
        <f aca="true" t="shared" si="0" ref="D4:D44">_xlfn.IFERROR(G4/B4*1000,0)</f>
        <v>44133.555926544235</v>
      </c>
      <c r="E4" s="75">
        <f aca="true" t="shared" si="1" ref="E4:E44">_xlfn.IFERROR(I4/C4/$K$1*1000,0)</f>
        <v>47473.72881355932</v>
      </c>
      <c r="F4" s="90">
        <f aca="true" t="shared" si="2" ref="F4:F21">_xlfn.IFERROR(E4/$I$2*100,0)</f>
        <v>97.76303297685197</v>
      </c>
      <c r="G4" s="74">
        <v>2643.5999999999985</v>
      </c>
      <c r="H4" s="74">
        <v>0</v>
      </c>
      <c r="I4" s="77">
        <v>11203.8</v>
      </c>
      <c r="J4" s="86"/>
      <c r="K4" s="43"/>
      <c r="P4" s="44"/>
      <c r="Q4" s="44"/>
    </row>
    <row r="5" spans="1:17" ht="16.5">
      <c r="A5" s="65" t="s">
        <v>3</v>
      </c>
      <c r="B5" s="73">
        <v>20.970000000000013</v>
      </c>
      <c r="C5" s="74">
        <v>22.44</v>
      </c>
      <c r="D5" s="89">
        <f t="shared" si="0"/>
        <v>48545.54124940388</v>
      </c>
      <c r="E5" s="75">
        <f t="shared" si="1"/>
        <v>48555.03565062388</v>
      </c>
      <c r="F5" s="90">
        <f t="shared" si="2"/>
        <v>99.9897768752551</v>
      </c>
      <c r="G5" s="74">
        <v>1018</v>
      </c>
      <c r="H5" s="74">
        <v>0</v>
      </c>
      <c r="I5" s="77">
        <v>4358.3</v>
      </c>
      <c r="J5" s="86">
        <v>5.7</v>
      </c>
      <c r="K5" s="43"/>
      <c r="P5" s="44"/>
      <c r="Q5" s="44"/>
    </row>
    <row r="6" spans="1:17" ht="16.5">
      <c r="A6" s="65" t="s">
        <v>4</v>
      </c>
      <c r="B6" s="73">
        <v>54.00000000000003</v>
      </c>
      <c r="C6" s="74">
        <v>53.1</v>
      </c>
      <c r="D6" s="89">
        <f t="shared" si="0"/>
        <v>48161.11111111108</v>
      </c>
      <c r="E6" s="75">
        <f t="shared" si="1"/>
        <v>48448.68173258004</v>
      </c>
      <c r="F6" s="90">
        <f t="shared" si="2"/>
        <v>99.77076139328673</v>
      </c>
      <c r="G6" s="74">
        <v>2600.7</v>
      </c>
      <c r="H6" s="74">
        <v>0</v>
      </c>
      <c r="I6" s="77">
        <v>10290.5</v>
      </c>
      <c r="J6" s="86"/>
      <c r="K6" s="43"/>
      <c r="P6" s="44"/>
      <c r="Q6" s="44"/>
    </row>
    <row r="7" spans="1:17" ht="16.5">
      <c r="A7" s="65" t="s">
        <v>6</v>
      </c>
      <c r="B7" s="73">
        <v>50.19999999999999</v>
      </c>
      <c r="C7" s="74">
        <v>49</v>
      </c>
      <c r="D7" s="89">
        <f t="shared" si="0"/>
        <v>46597.60956175301</v>
      </c>
      <c r="E7" s="75">
        <f t="shared" si="1"/>
        <v>49396.42857142857</v>
      </c>
      <c r="F7" s="90">
        <f t="shared" si="2"/>
        <v>101.72246410920216</v>
      </c>
      <c r="G7" s="74">
        <v>2339.2000000000007</v>
      </c>
      <c r="H7" s="74">
        <v>0</v>
      </c>
      <c r="I7" s="77">
        <v>9681.7</v>
      </c>
      <c r="J7" s="86"/>
      <c r="K7" s="43"/>
      <c r="P7" s="44"/>
      <c r="Q7" s="44"/>
    </row>
    <row r="8" spans="1:17" ht="16.5">
      <c r="A8" s="65" t="s">
        <v>7</v>
      </c>
      <c r="B8" s="77">
        <v>13.001000000000005</v>
      </c>
      <c r="C8" s="74">
        <v>12.8</v>
      </c>
      <c r="D8" s="89">
        <f t="shared" si="0"/>
        <v>48553.18821629104</v>
      </c>
      <c r="E8" s="75">
        <f t="shared" si="1"/>
        <v>48574.21875</v>
      </c>
      <c r="F8" s="90">
        <f t="shared" si="2"/>
        <v>100.02928078665569</v>
      </c>
      <c r="G8" s="74">
        <v>631.24</v>
      </c>
      <c r="H8" s="74">
        <v>3.599999999999998</v>
      </c>
      <c r="I8" s="77">
        <v>2487</v>
      </c>
      <c r="J8" s="86">
        <v>19.7</v>
      </c>
      <c r="K8" s="43"/>
      <c r="P8" s="44"/>
      <c r="Q8" s="44"/>
    </row>
    <row r="9" spans="1:17" s="45" customFormat="1" ht="16.5">
      <c r="A9" s="65" t="s">
        <v>8</v>
      </c>
      <c r="B9" s="77">
        <v>89.19600000000003</v>
      </c>
      <c r="C9" s="74">
        <v>87.249</v>
      </c>
      <c r="D9" s="89">
        <f t="shared" si="0"/>
        <v>48454.19077088659</v>
      </c>
      <c r="E9" s="75">
        <f t="shared" si="1"/>
        <v>48532.7052459054</v>
      </c>
      <c r="F9" s="90">
        <f t="shared" si="2"/>
        <v>99.94379169255643</v>
      </c>
      <c r="G9" s="74">
        <v>4321.920000000002</v>
      </c>
      <c r="H9" s="74">
        <v>0</v>
      </c>
      <c r="I9" s="77">
        <v>16937.72</v>
      </c>
      <c r="J9" s="86"/>
      <c r="K9" s="43"/>
      <c r="P9" s="44"/>
      <c r="Q9" s="44"/>
    </row>
    <row r="10" spans="1:17" ht="16.5">
      <c r="A10" s="65" t="s">
        <v>9</v>
      </c>
      <c r="B10" s="77">
        <v>8.600000000000001</v>
      </c>
      <c r="C10" s="74">
        <v>7.4</v>
      </c>
      <c r="D10" s="89">
        <f t="shared" si="0"/>
        <v>47476.74418604651</v>
      </c>
      <c r="E10" s="75">
        <f t="shared" si="1"/>
        <v>48266.891891891886</v>
      </c>
      <c r="F10" s="90">
        <f t="shared" si="2"/>
        <v>99.39640010686138</v>
      </c>
      <c r="G10" s="74">
        <v>408.30000000000007</v>
      </c>
      <c r="H10" s="74">
        <v>13.699999999999996</v>
      </c>
      <c r="I10" s="77">
        <v>1428.7</v>
      </c>
      <c r="J10" s="86">
        <v>46.9</v>
      </c>
      <c r="K10" s="43"/>
      <c r="P10" s="44"/>
      <c r="Q10" s="44"/>
    </row>
    <row r="11" spans="1:17" ht="16.5">
      <c r="A11" s="65" t="s">
        <v>10</v>
      </c>
      <c r="B11" s="77">
        <v>10.995999999999999</v>
      </c>
      <c r="C11" s="74">
        <v>8.974</v>
      </c>
      <c r="D11" s="89">
        <f t="shared" si="0"/>
        <v>32133.503092033465</v>
      </c>
      <c r="E11" s="75">
        <f t="shared" si="1"/>
        <v>48622.13059950969</v>
      </c>
      <c r="F11" s="90">
        <f t="shared" si="2"/>
        <v>100.1279460451188</v>
      </c>
      <c r="G11" s="74">
        <v>353.3399999999999</v>
      </c>
      <c r="H11" s="74">
        <v>0</v>
      </c>
      <c r="I11" s="77">
        <v>1745.34</v>
      </c>
      <c r="J11" s="86"/>
      <c r="K11" s="43"/>
      <c r="P11" s="44"/>
      <c r="Q11" s="44"/>
    </row>
    <row r="12" spans="1:17" s="45" customFormat="1" ht="16.5">
      <c r="A12" s="66" t="s">
        <v>11</v>
      </c>
      <c r="B12" s="78">
        <v>15.990000000000002</v>
      </c>
      <c r="C12" s="74">
        <v>15.48</v>
      </c>
      <c r="D12" s="89">
        <f t="shared" si="0"/>
        <v>49618.51156973108</v>
      </c>
      <c r="E12" s="75">
        <f t="shared" si="1"/>
        <v>48254.198966408265</v>
      </c>
      <c r="F12" s="90">
        <f t="shared" si="2"/>
        <v>99.37026146294947</v>
      </c>
      <c r="G12" s="74">
        <v>793.4000000000001</v>
      </c>
      <c r="H12" s="74">
        <v>0</v>
      </c>
      <c r="I12" s="77">
        <v>2987.9</v>
      </c>
      <c r="J12" s="86"/>
      <c r="K12" s="43"/>
      <c r="P12" s="44"/>
      <c r="Q12" s="44"/>
    </row>
    <row r="13" spans="1:17" s="46" customFormat="1" ht="16.5">
      <c r="A13" s="65" t="s">
        <v>12</v>
      </c>
      <c r="B13" s="77">
        <v>54.099999999999966</v>
      </c>
      <c r="C13" s="74">
        <v>53.8</v>
      </c>
      <c r="D13" s="89">
        <f t="shared" si="0"/>
        <v>46748.613678373404</v>
      </c>
      <c r="E13" s="75">
        <f t="shared" si="1"/>
        <v>48096.65427509294</v>
      </c>
      <c r="F13" s="90">
        <f t="shared" si="2"/>
        <v>99.04582840834625</v>
      </c>
      <c r="G13" s="74">
        <v>2529.0999999999995</v>
      </c>
      <c r="H13" s="74">
        <v>1.2000000000000028</v>
      </c>
      <c r="I13" s="77">
        <v>10350.4</v>
      </c>
      <c r="J13" s="86">
        <v>54.7</v>
      </c>
      <c r="K13" s="43"/>
      <c r="L13" s="45"/>
      <c r="P13" s="44"/>
      <c r="Q13" s="44"/>
    </row>
    <row r="14" spans="1:17" s="45" customFormat="1" ht="30">
      <c r="A14" s="66" t="s">
        <v>13</v>
      </c>
      <c r="B14" s="78">
        <v>106.00399999999996</v>
      </c>
      <c r="C14" s="74">
        <v>107.276</v>
      </c>
      <c r="D14" s="89">
        <f t="shared" si="0"/>
        <v>50570.73317988003</v>
      </c>
      <c r="E14" s="75">
        <f t="shared" si="1"/>
        <v>48435.81043290205</v>
      </c>
      <c r="F14" s="90">
        <f t="shared" si="2"/>
        <v>99.74425542195644</v>
      </c>
      <c r="G14" s="74">
        <v>5360.700000000001</v>
      </c>
      <c r="H14" s="74">
        <v>0</v>
      </c>
      <c r="I14" s="77">
        <v>20784</v>
      </c>
      <c r="J14" s="86"/>
      <c r="K14" s="43"/>
      <c r="P14" s="44"/>
      <c r="Q14" s="44"/>
    </row>
    <row r="15" spans="1:17" s="45" customFormat="1" ht="16.5">
      <c r="A15" s="65" t="s">
        <v>14</v>
      </c>
      <c r="B15" s="77">
        <v>59</v>
      </c>
      <c r="C15" s="74">
        <v>58.7</v>
      </c>
      <c r="D15" s="89">
        <f t="shared" si="0"/>
        <v>38903.38983050846</v>
      </c>
      <c r="E15" s="75">
        <f t="shared" si="1"/>
        <v>46132.87904599659</v>
      </c>
      <c r="F15" s="90">
        <f t="shared" si="2"/>
        <v>95.00181022651687</v>
      </c>
      <c r="G15" s="74">
        <v>2295.2999999999993</v>
      </c>
      <c r="H15" s="74">
        <v>0</v>
      </c>
      <c r="I15" s="77">
        <v>10832</v>
      </c>
      <c r="J15" s="86"/>
      <c r="K15" s="43"/>
      <c r="P15" s="44"/>
      <c r="Q15" s="44"/>
    </row>
    <row r="16" spans="1:17" s="45" customFormat="1" ht="16.5">
      <c r="A16" s="67" t="s">
        <v>65</v>
      </c>
      <c r="B16" s="77">
        <v>82.59999999999997</v>
      </c>
      <c r="C16" s="74">
        <v>82.3</v>
      </c>
      <c r="D16" s="89">
        <f t="shared" si="0"/>
        <v>48560.53268765135</v>
      </c>
      <c r="E16" s="75">
        <f t="shared" si="1"/>
        <v>48560.14580801944</v>
      </c>
      <c r="F16" s="90">
        <f t="shared" si="2"/>
        <v>100.00030026363147</v>
      </c>
      <c r="G16" s="74">
        <v>4011.1000000000004</v>
      </c>
      <c r="H16" s="74">
        <v>0</v>
      </c>
      <c r="I16" s="77">
        <v>15986</v>
      </c>
      <c r="J16" s="86"/>
      <c r="K16" s="43"/>
      <c r="P16" s="44"/>
      <c r="Q16" s="44"/>
    </row>
    <row r="17" spans="1:17" s="45" customFormat="1" ht="30">
      <c r="A17" s="65" t="s">
        <v>66</v>
      </c>
      <c r="B17" s="77">
        <v>32</v>
      </c>
      <c r="C17" s="74">
        <v>32</v>
      </c>
      <c r="D17" s="89">
        <f t="shared" si="0"/>
        <v>47365.62499999999</v>
      </c>
      <c r="E17" s="75">
        <f t="shared" si="1"/>
        <v>48260.15625</v>
      </c>
      <c r="F17" s="90">
        <f t="shared" si="2"/>
        <v>99.38252934514004</v>
      </c>
      <c r="G17" s="74">
        <v>1515.6999999999998</v>
      </c>
      <c r="H17" s="74">
        <v>0</v>
      </c>
      <c r="I17" s="77">
        <v>6177.3</v>
      </c>
      <c r="J17" s="86"/>
      <c r="K17" s="43"/>
      <c r="P17" s="44"/>
      <c r="Q17" s="44"/>
    </row>
    <row r="18" spans="1:17" ht="16.5">
      <c r="A18" s="65" t="s">
        <v>16</v>
      </c>
      <c r="B18" s="77">
        <v>87.89999999999998</v>
      </c>
      <c r="C18" s="74">
        <v>87.9</v>
      </c>
      <c r="D18" s="89">
        <f t="shared" si="0"/>
        <v>48559.72696245737</v>
      </c>
      <c r="E18" s="75">
        <f t="shared" si="1"/>
        <v>48560.011376564275</v>
      </c>
      <c r="F18" s="90">
        <f t="shared" si="2"/>
        <v>100.00002342785064</v>
      </c>
      <c r="G18" s="74">
        <v>4268.4000000000015</v>
      </c>
      <c r="H18" s="74">
        <v>0</v>
      </c>
      <c r="I18" s="77">
        <v>17073.7</v>
      </c>
      <c r="J18" s="86"/>
      <c r="K18" s="43"/>
      <c r="P18" s="44"/>
      <c r="Q18" s="44"/>
    </row>
    <row r="19" spans="1:17" ht="16.5">
      <c r="A19" s="65" t="s">
        <v>17</v>
      </c>
      <c r="B19" s="77">
        <v>14.899999999999999</v>
      </c>
      <c r="C19" s="74">
        <v>14.6</v>
      </c>
      <c r="D19" s="89">
        <f t="shared" si="0"/>
        <v>48563.75838926174</v>
      </c>
      <c r="E19" s="75">
        <f t="shared" si="1"/>
        <v>48559.931506849316</v>
      </c>
      <c r="F19" s="90">
        <f t="shared" si="2"/>
        <v>99.99985895150189</v>
      </c>
      <c r="G19" s="74">
        <v>723.5999999999999</v>
      </c>
      <c r="H19" s="74">
        <v>0</v>
      </c>
      <c r="I19" s="77">
        <v>2835.9</v>
      </c>
      <c r="J19" s="86"/>
      <c r="K19" s="43"/>
      <c r="P19" s="44"/>
      <c r="Q19" s="44"/>
    </row>
    <row r="20" spans="1:17" ht="16.5">
      <c r="A20" s="68" t="s">
        <v>18</v>
      </c>
      <c r="B20" s="79">
        <v>0.25</v>
      </c>
      <c r="C20" s="80">
        <v>0.25</v>
      </c>
      <c r="D20" s="91">
        <f t="shared" si="0"/>
        <v>48000</v>
      </c>
      <c r="E20" s="75">
        <f t="shared" si="1"/>
        <v>48500</v>
      </c>
      <c r="F20" s="90">
        <f t="shared" si="2"/>
        <v>99.87644151565074</v>
      </c>
      <c r="G20" s="80">
        <v>12</v>
      </c>
      <c r="H20" s="80">
        <v>0</v>
      </c>
      <c r="I20" s="79">
        <v>48.5</v>
      </c>
      <c r="J20" s="87"/>
      <c r="K20" s="43"/>
      <c r="P20" s="44"/>
      <c r="Q20" s="44"/>
    </row>
    <row r="21" spans="1:17" s="48" customFormat="1" ht="16.5">
      <c r="A21" s="69" t="s">
        <v>46</v>
      </c>
      <c r="B21" s="82">
        <f>SUM(B4:B20)</f>
        <v>759.607</v>
      </c>
      <c r="C21" s="82">
        <f>SUM(C4:C20)</f>
        <v>752.269</v>
      </c>
      <c r="D21" s="82">
        <f t="shared" si="0"/>
        <v>47163.33577757973</v>
      </c>
      <c r="E21" s="82">
        <f t="shared" si="1"/>
        <v>48256.92671105682</v>
      </c>
      <c r="F21" s="92">
        <f t="shared" si="2"/>
        <v>99.37587872952392</v>
      </c>
      <c r="G21" s="82">
        <f>SUM(G4:G20)</f>
        <v>35825.6</v>
      </c>
      <c r="H21" s="82">
        <f>SUM(H4:H20)</f>
        <v>18.499999999999996</v>
      </c>
      <c r="I21" s="82">
        <f>SUM(I4:I20)</f>
        <v>145208.76</v>
      </c>
      <c r="J21" s="82">
        <f>SUM(J4:J20)</f>
        <v>127</v>
      </c>
      <c r="K21" s="47"/>
      <c r="O21" s="49"/>
      <c r="P21" s="49"/>
      <c r="Q21" s="49"/>
    </row>
    <row r="22" spans="1:17" ht="30">
      <c r="A22" s="70" t="s">
        <v>19</v>
      </c>
      <c r="B22" s="77">
        <v>0</v>
      </c>
      <c r="C22" s="74"/>
      <c r="D22" s="89">
        <f t="shared" si="0"/>
        <v>0</v>
      </c>
      <c r="E22" s="75">
        <f t="shared" si="1"/>
        <v>0</v>
      </c>
      <c r="F22" s="90">
        <f aca="true" t="shared" si="3" ref="F22:F42">_xlfn.IFERROR(E22/$I$2*100,0)</f>
        <v>0</v>
      </c>
      <c r="G22" s="74">
        <v>0</v>
      </c>
      <c r="H22" s="74">
        <v>0</v>
      </c>
      <c r="I22" s="74"/>
      <c r="J22" s="86"/>
      <c r="K22" s="43"/>
      <c r="P22" s="44"/>
      <c r="Q22" s="44"/>
    </row>
    <row r="23" spans="1:17" ht="30">
      <c r="A23" s="70" t="s">
        <v>67</v>
      </c>
      <c r="B23" s="77">
        <v>0</v>
      </c>
      <c r="C23" s="74"/>
      <c r="D23" s="89">
        <f t="shared" si="0"/>
        <v>0</v>
      </c>
      <c r="E23" s="75">
        <f t="shared" si="1"/>
        <v>0</v>
      </c>
      <c r="F23" s="90">
        <f t="shared" si="3"/>
        <v>0</v>
      </c>
      <c r="G23" s="74">
        <v>0</v>
      </c>
      <c r="H23" s="74">
        <v>0</v>
      </c>
      <c r="I23" s="74"/>
      <c r="J23" s="86"/>
      <c r="K23" s="43"/>
      <c r="P23" s="44"/>
      <c r="Q23" s="44"/>
    </row>
    <row r="24" spans="1:17" ht="30">
      <c r="A24" s="70" t="s">
        <v>21</v>
      </c>
      <c r="B24" s="77">
        <v>0</v>
      </c>
      <c r="C24" s="74">
        <v>0</v>
      </c>
      <c r="D24" s="89">
        <f t="shared" si="0"/>
        <v>0</v>
      </c>
      <c r="E24" s="75">
        <f t="shared" si="1"/>
        <v>0</v>
      </c>
      <c r="F24" s="90">
        <f t="shared" si="3"/>
        <v>0</v>
      </c>
      <c r="G24" s="74">
        <v>0</v>
      </c>
      <c r="H24" s="74">
        <v>0</v>
      </c>
      <c r="I24" s="74">
        <v>0</v>
      </c>
      <c r="J24" s="86"/>
      <c r="K24" s="43"/>
      <c r="P24" s="44"/>
      <c r="Q24" s="44"/>
    </row>
    <row r="25" spans="1:17" ht="30">
      <c r="A25" s="70" t="s">
        <v>22</v>
      </c>
      <c r="B25" s="77">
        <v>0.19047900000000006</v>
      </c>
      <c r="C25" s="74">
        <v>0.2025</v>
      </c>
      <c r="D25" s="89">
        <f t="shared" si="0"/>
        <v>48383.28634652636</v>
      </c>
      <c r="E25" s="75">
        <f t="shared" si="1"/>
        <v>48518.51851851851</v>
      </c>
      <c r="F25" s="90">
        <f t="shared" si="3"/>
        <v>99.91457685032643</v>
      </c>
      <c r="G25" s="74">
        <v>9.215999999999998</v>
      </c>
      <c r="H25" s="74">
        <v>0</v>
      </c>
      <c r="I25" s="74">
        <v>39.3</v>
      </c>
      <c r="J25" s="86"/>
      <c r="K25" s="43"/>
      <c r="P25" s="44"/>
      <c r="Q25" s="44"/>
    </row>
    <row r="26" spans="1:17" ht="30">
      <c r="A26" s="70" t="s">
        <v>23</v>
      </c>
      <c r="B26" s="77">
        <v>0</v>
      </c>
      <c r="C26" s="74"/>
      <c r="D26" s="89">
        <f t="shared" si="0"/>
        <v>0</v>
      </c>
      <c r="E26" s="75">
        <f t="shared" si="1"/>
        <v>0</v>
      </c>
      <c r="F26" s="90">
        <f t="shared" si="3"/>
        <v>0</v>
      </c>
      <c r="G26" s="74">
        <v>0</v>
      </c>
      <c r="H26" s="74">
        <v>0</v>
      </c>
      <c r="I26" s="74"/>
      <c r="J26" s="86"/>
      <c r="K26" s="43"/>
      <c r="P26" s="44"/>
      <c r="Q26" s="44"/>
    </row>
    <row r="27" spans="1:17" ht="16.5">
      <c r="A27" s="70" t="s">
        <v>24</v>
      </c>
      <c r="B27" s="77">
        <v>0</v>
      </c>
      <c r="C27" s="74"/>
      <c r="D27" s="89">
        <f t="shared" si="0"/>
        <v>0</v>
      </c>
      <c r="E27" s="75">
        <f t="shared" si="1"/>
        <v>0</v>
      </c>
      <c r="F27" s="90">
        <f t="shared" si="3"/>
        <v>0</v>
      </c>
      <c r="G27" s="74">
        <v>0</v>
      </c>
      <c r="H27" s="74">
        <v>0</v>
      </c>
      <c r="I27" s="74"/>
      <c r="J27" s="86"/>
      <c r="K27" s="43"/>
      <c r="P27" s="44"/>
      <c r="Q27" s="44"/>
    </row>
    <row r="28" spans="1:17" ht="30">
      <c r="A28" s="70" t="s">
        <v>25</v>
      </c>
      <c r="B28" s="88">
        <v>0</v>
      </c>
      <c r="C28" s="74"/>
      <c r="D28" s="89">
        <f t="shared" si="0"/>
        <v>0</v>
      </c>
      <c r="E28" s="75">
        <f t="shared" si="1"/>
        <v>0</v>
      </c>
      <c r="F28" s="90">
        <f t="shared" si="3"/>
        <v>0</v>
      </c>
      <c r="G28" s="74">
        <v>0</v>
      </c>
      <c r="H28" s="74">
        <v>0</v>
      </c>
      <c r="I28" s="74"/>
      <c r="J28" s="86"/>
      <c r="K28" s="43"/>
      <c r="P28" s="44"/>
      <c r="Q28" s="44"/>
    </row>
    <row r="29" spans="1:17" ht="16.5">
      <c r="A29" s="70" t="s">
        <v>26</v>
      </c>
      <c r="B29" s="88">
        <v>0</v>
      </c>
      <c r="C29" s="74">
        <v>0</v>
      </c>
      <c r="D29" s="89">
        <f t="shared" si="0"/>
        <v>0</v>
      </c>
      <c r="E29" s="75">
        <f t="shared" si="1"/>
        <v>0</v>
      </c>
      <c r="F29" s="90">
        <f t="shared" si="3"/>
        <v>0</v>
      </c>
      <c r="G29" s="74">
        <v>0</v>
      </c>
      <c r="H29" s="74">
        <v>0</v>
      </c>
      <c r="I29" s="74">
        <v>0</v>
      </c>
      <c r="J29" s="86">
        <v>0</v>
      </c>
      <c r="K29" s="43"/>
      <c r="P29" s="44"/>
      <c r="Q29" s="44"/>
    </row>
    <row r="30" spans="1:17" ht="16.5">
      <c r="A30" s="70" t="s">
        <v>27</v>
      </c>
      <c r="B30" s="77">
        <v>0</v>
      </c>
      <c r="C30" s="74"/>
      <c r="D30" s="89">
        <f t="shared" si="0"/>
        <v>0</v>
      </c>
      <c r="E30" s="75">
        <f t="shared" si="1"/>
        <v>0</v>
      </c>
      <c r="F30" s="90">
        <f t="shared" si="3"/>
        <v>0</v>
      </c>
      <c r="G30" s="74">
        <v>0</v>
      </c>
      <c r="H30" s="74">
        <v>0</v>
      </c>
      <c r="I30" s="74"/>
      <c r="J30" s="86"/>
      <c r="K30" s="43"/>
      <c r="P30" s="44"/>
      <c r="Q30" s="44"/>
    </row>
    <row r="31" spans="1:17" ht="16.5">
      <c r="A31" s="71" t="s">
        <v>28</v>
      </c>
      <c r="B31" s="88">
        <v>0</v>
      </c>
      <c r="C31" s="74"/>
      <c r="D31" s="89">
        <f t="shared" si="0"/>
        <v>0</v>
      </c>
      <c r="E31" s="75">
        <f t="shared" si="1"/>
        <v>0</v>
      </c>
      <c r="F31" s="90">
        <f t="shared" si="3"/>
        <v>0</v>
      </c>
      <c r="G31" s="74">
        <v>0</v>
      </c>
      <c r="H31" s="74">
        <v>0</v>
      </c>
      <c r="I31" s="74"/>
      <c r="J31" s="86"/>
      <c r="K31" s="43"/>
      <c r="P31" s="44"/>
      <c r="Q31" s="44"/>
    </row>
    <row r="32" spans="1:17" ht="16.5">
      <c r="A32" s="70" t="s">
        <v>29</v>
      </c>
      <c r="B32" s="77">
        <v>0</v>
      </c>
      <c r="C32" s="74"/>
      <c r="D32" s="89">
        <f t="shared" si="0"/>
        <v>0</v>
      </c>
      <c r="E32" s="75">
        <f t="shared" si="1"/>
        <v>0</v>
      </c>
      <c r="F32" s="90">
        <f t="shared" si="3"/>
        <v>0</v>
      </c>
      <c r="G32" s="74">
        <v>0</v>
      </c>
      <c r="H32" s="74">
        <v>0</v>
      </c>
      <c r="I32" s="74"/>
      <c r="J32" s="86"/>
      <c r="K32" s="43"/>
      <c r="P32" s="44"/>
      <c r="Q32" s="44"/>
    </row>
    <row r="33" spans="1:17" ht="30">
      <c r="A33" s="70" t="s">
        <v>30</v>
      </c>
      <c r="B33" s="88">
        <v>0</v>
      </c>
      <c r="C33" s="74"/>
      <c r="D33" s="89">
        <f t="shared" si="0"/>
        <v>0</v>
      </c>
      <c r="E33" s="75">
        <f t="shared" si="1"/>
        <v>0</v>
      </c>
      <c r="F33" s="90">
        <f t="shared" si="3"/>
        <v>0</v>
      </c>
      <c r="G33" s="74">
        <v>0</v>
      </c>
      <c r="H33" s="74">
        <v>0</v>
      </c>
      <c r="I33" s="74"/>
      <c r="J33" s="86"/>
      <c r="K33" s="43"/>
      <c r="P33" s="44"/>
      <c r="Q33" s="44"/>
    </row>
    <row r="34" spans="1:17" ht="30">
      <c r="A34" s="70" t="s">
        <v>68</v>
      </c>
      <c r="B34" s="77">
        <v>0</v>
      </c>
      <c r="C34" s="74"/>
      <c r="D34" s="89">
        <f t="shared" si="0"/>
        <v>0</v>
      </c>
      <c r="E34" s="75">
        <f t="shared" si="1"/>
        <v>0</v>
      </c>
      <c r="F34" s="90">
        <f t="shared" si="3"/>
        <v>0</v>
      </c>
      <c r="G34" s="74">
        <v>0</v>
      </c>
      <c r="H34" s="74">
        <v>0</v>
      </c>
      <c r="I34" s="74"/>
      <c r="J34" s="86"/>
      <c r="K34" s="43"/>
      <c r="P34" s="44"/>
      <c r="Q34" s="44"/>
    </row>
    <row r="35" spans="1:17" ht="16.5">
      <c r="A35" s="70" t="s">
        <v>32</v>
      </c>
      <c r="B35" s="77">
        <v>0</v>
      </c>
      <c r="C35" s="74"/>
      <c r="D35" s="89">
        <f t="shared" si="0"/>
        <v>0</v>
      </c>
      <c r="E35" s="75">
        <f t="shared" si="1"/>
        <v>0</v>
      </c>
      <c r="F35" s="90">
        <f t="shared" si="3"/>
        <v>0</v>
      </c>
      <c r="G35" s="74">
        <v>0</v>
      </c>
      <c r="H35" s="74">
        <v>0</v>
      </c>
      <c r="I35" s="74"/>
      <c r="J35" s="86"/>
      <c r="K35" s="43"/>
      <c r="P35" s="44"/>
      <c r="Q35" s="44"/>
    </row>
    <row r="36" spans="1:17" ht="30">
      <c r="A36" s="70" t="s">
        <v>69</v>
      </c>
      <c r="B36" s="77">
        <v>0</v>
      </c>
      <c r="C36" s="74"/>
      <c r="D36" s="89">
        <f t="shared" si="0"/>
        <v>0</v>
      </c>
      <c r="E36" s="75">
        <f t="shared" si="1"/>
        <v>0</v>
      </c>
      <c r="F36" s="90">
        <f t="shared" si="3"/>
        <v>0</v>
      </c>
      <c r="G36" s="74">
        <v>0</v>
      </c>
      <c r="H36" s="74">
        <v>0</v>
      </c>
      <c r="I36" s="74"/>
      <c r="J36" s="86"/>
      <c r="K36" s="43"/>
      <c r="P36" s="44"/>
      <c r="Q36" s="44"/>
    </row>
    <row r="37" spans="1:17" ht="30">
      <c r="A37" s="70" t="s">
        <v>70</v>
      </c>
      <c r="B37" s="88">
        <v>0</v>
      </c>
      <c r="C37" s="74"/>
      <c r="D37" s="89">
        <f t="shared" si="0"/>
        <v>0</v>
      </c>
      <c r="E37" s="75">
        <f t="shared" si="1"/>
        <v>0</v>
      </c>
      <c r="F37" s="90">
        <f t="shared" si="3"/>
        <v>0</v>
      </c>
      <c r="G37" s="74">
        <v>0</v>
      </c>
      <c r="H37" s="74">
        <v>0</v>
      </c>
      <c r="I37" s="74"/>
      <c r="J37" s="86"/>
      <c r="K37" s="43"/>
      <c r="P37" s="44"/>
      <c r="Q37" s="44"/>
    </row>
    <row r="38" spans="1:17" ht="30">
      <c r="A38" s="70" t="s">
        <v>71</v>
      </c>
      <c r="B38" s="77">
        <v>0</v>
      </c>
      <c r="C38" s="74"/>
      <c r="D38" s="89">
        <f t="shared" si="0"/>
        <v>0</v>
      </c>
      <c r="E38" s="75">
        <f t="shared" si="1"/>
        <v>0</v>
      </c>
      <c r="F38" s="90">
        <f t="shared" si="3"/>
        <v>0</v>
      </c>
      <c r="G38" s="74">
        <v>0</v>
      </c>
      <c r="H38" s="74">
        <v>0</v>
      </c>
      <c r="I38" s="74"/>
      <c r="J38" s="86"/>
      <c r="K38" s="43"/>
      <c r="P38" s="44"/>
      <c r="Q38" s="44"/>
    </row>
    <row r="39" spans="1:17" ht="30">
      <c r="A39" s="70" t="s">
        <v>36</v>
      </c>
      <c r="B39" s="77">
        <v>0</v>
      </c>
      <c r="C39" s="74"/>
      <c r="D39" s="89">
        <f t="shared" si="0"/>
        <v>0</v>
      </c>
      <c r="E39" s="75">
        <f t="shared" si="1"/>
        <v>0</v>
      </c>
      <c r="F39" s="90">
        <f t="shared" si="3"/>
        <v>0</v>
      </c>
      <c r="G39" s="74">
        <v>0</v>
      </c>
      <c r="H39" s="74">
        <v>0</v>
      </c>
      <c r="I39" s="74"/>
      <c r="J39" s="86"/>
      <c r="K39" s="43"/>
      <c r="P39" s="44"/>
      <c r="Q39" s="44"/>
    </row>
    <row r="40" spans="1:17" ht="30">
      <c r="A40" s="70" t="s">
        <v>72</v>
      </c>
      <c r="B40" s="77">
        <v>4</v>
      </c>
      <c r="C40" s="74">
        <v>4</v>
      </c>
      <c r="D40" s="89">
        <f t="shared" si="0"/>
        <v>48574.999999999985</v>
      </c>
      <c r="E40" s="75">
        <f t="shared" si="1"/>
        <v>48562.5</v>
      </c>
      <c r="F40" s="90">
        <f t="shared" si="3"/>
        <v>100.00514827018121</v>
      </c>
      <c r="G40" s="74">
        <v>194.29999999999995</v>
      </c>
      <c r="H40" s="74">
        <v>0</v>
      </c>
      <c r="I40" s="74">
        <v>777</v>
      </c>
      <c r="J40" s="86"/>
      <c r="K40" s="43"/>
      <c r="P40" s="44"/>
      <c r="Q40" s="44"/>
    </row>
    <row r="41" spans="1:17" ht="16.5">
      <c r="A41" s="70" t="s">
        <v>38</v>
      </c>
      <c r="B41" s="77">
        <v>0</v>
      </c>
      <c r="C41" s="74"/>
      <c r="D41" s="89">
        <f t="shared" si="0"/>
        <v>0</v>
      </c>
      <c r="E41" s="75">
        <f t="shared" si="1"/>
        <v>0</v>
      </c>
      <c r="F41" s="90">
        <f t="shared" si="3"/>
        <v>0</v>
      </c>
      <c r="G41" s="74">
        <v>0</v>
      </c>
      <c r="H41" s="74">
        <v>0</v>
      </c>
      <c r="I41" s="74"/>
      <c r="J41" s="86"/>
      <c r="K41" s="43"/>
      <c r="P41" s="44"/>
      <c r="Q41" s="44"/>
    </row>
    <row r="42" spans="1:17" ht="30">
      <c r="A42" s="72" t="s">
        <v>39</v>
      </c>
      <c r="B42" s="79">
        <v>0</v>
      </c>
      <c r="C42" s="80"/>
      <c r="D42" s="91">
        <f t="shared" si="0"/>
        <v>0</v>
      </c>
      <c r="E42" s="75">
        <f t="shared" si="1"/>
        <v>0</v>
      </c>
      <c r="F42" s="90">
        <f t="shared" si="3"/>
        <v>0</v>
      </c>
      <c r="G42" s="80">
        <v>0</v>
      </c>
      <c r="H42" s="80">
        <v>0</v>
      </c>
      <c r="I42" s="80"/>
      <c r="J42" s="87"/>
      <c r="K42" s="43"/>
      <c r="P42" s="44"/>
      <c r="Q42" s="44"/>
    </row>
    <row r="43" spans="1:17" s="48" customFormat="1" ht="16.5">
      <c r="A43" s="85" t="s">
        <v>47</v>
      </c>
      <c r="B43" s="82">
        <f>SUM(B22:B42)</f>
        <v>4.190479</v>
      </c>
      <c r="C43" s="82">
        <f>SUM(C22:C42)</f>
        <v>4.2025</v>
      </c>
      <c r="D43" s="93">
        <f t="shared" si="0"/>
        <v>48566.28562033122</v>
      </c>
      <c r="E43" s="82">
        <f t="shared" si="1"/>
        <v>48560.38072575848</v>
      </c>
      <c r="F43" s="92">
        <f>_xlfn.IFERROR(E43/$I$2*100,0)</f>
        <v>100.00078403162784</v>
      </c>
      <c r="G43" s="82">
        <f>SUM(G22:G42)</f>
        <v>203.51599999999996</v>
      </c>
      <c r="H43" s="82">
        <f>SUM(H22:H42)</f>
        <v>0</v>
      </c>
      <c r="I43" s="82">
        <f>SUM(I22:I42)</f>
        <v>816.3</v>
      </c>
      <c r="J43" s="82">
        <f>SUM(J22:J42)</f>
        <v>0</v>
      </c>
      <c r="K43" s="47"/>
      <c r="P43" s="49"/>
      <c r="Q43" s="49"/>
    </row>
    <row r="44" spans="1:17" s="48" customFormat="1" ht="16.5">
      <c r="A44" s="85" t="s">
        <v>48</v>
      </c>
      <c r="B44" s="82">
        <f>B21+B43</f>
        <v>763.797479</v>
      </c>
      <c r="C44" s="82">
        <f>C21+C43</f>
        <v>756.4715</v>
      </c>
      <c r="D44" s="94">
        <f t="shared" si="0"/>
        <v>47171.03288579983</v>
      </c>
      <c r="E44" s="82">
        <f t="shared" si="1"/>
        <v>48258.61251877962</v>
      </c>
      <c r="F44" s="92">
        <f>_xlfn.IFERROR(E44/$I$2*100,0)</f>
        <v>99.37935032697615</v>
      </c>
      <c r="G44" s="82">
        <f>G21+G43</f>
        <v>36029.116</v>
      </c>
      <c r="H44" s="82">
        <f>H21+H43</f>
        <v>18.499999999999996</v>
      </c>
      <c r="I44" s="82">
        <f>I21+I43</f>
        <v>146025.06</v>
      </c>
      <c r="J44" s="82">
        <f>J21+J43</f>
        <v>127</v>
      </c>
      <c r="K44" s="47"/>
      <c r="P44" s="49"/>
      <c r="Q44" s="49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" error="Допускается ввод только неотрицательных чисел!" sqref="J5:M9">
      <formula1>0</formula1>
      <formula2>9.99999999999999E+23</formula2>
    </dataValidation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P49"/>
  <sheetViews>
    <sheetView tabSelected="1" view="pageBreakPreview" zoomScale="80" zoomScaleNormal="90" zoomScaleSheetLayoutView="80" zoomScalePageLayoutView="0" workbookViewId="0" topLeftCell="A24">
      <selection activeCell="B50" sqref="B50"/>
    </sheetView>
  </sheetViews>
  <sheetFormatPr defaultColWidth="9.140625" defaultRowHeight="15"/>
  <cols>
    <col min="1" max="1" width="30.7109375" style="36" customWidth="1"/>
    <col min="2" max="2" width="17.28125" style="36" customWidth="1"/>
    <col min="3" max="3" width="17.00390625" style="54" customWidth="1"/>
    <col min="4" max="4" width="15.8515625" style="51" customWidth="1"/>
    <col min="5" max="5" width="14.140625" style="51" customWidth="1"/>
    <col min="6" max="6" width="16.57421875" style="55" customWidth="1"/>
    <col min="7" max="7" width="15.140625" style="36" customWidth="1"/>
    <col min="8" max="8" width="12.8515625" style="36" customWidth="1"/>
    <col min="9" max="9" width="14.7109375" style="36" customWidth="1"/>
    <col min="10" max="10" width="13.140625" style="53" customWidth="1"/>
    <col min="11" max="12" width="16.28125" style="53" customWidth="1"/>
    <col min="13" max="14" width="9.28125" style="38" bestFit="1" customWidth="1"/>
    <col min="15" max="15" width="10.140625" style="38" bestFit="1" customWidth="1"/>
    <col min="16" max="16" width="9.28125" style="38" bestFit="1" customWidth="1"/>
    <col min="17" max="16384" width="9.140625" style="38" customWidth="1"/>
  </cols>
  <sheetData>
    <row r="1" spans="1:11" ht="20.25">
      <c r="A1" s="105" t="s">
        <v>51</v>
      </c>
      <c r="B1" s="105"/>
      <c r="C1" s="105"/>
      <c r="D1" s="105"/>
      <c r="E1" s="105"/>
      <c r="F1" s="105"/>
      <c r="G1" s="105"/>
      <c r="H1" s="105"/>
      <c r="I1" s="105"/>
      <c r="J1" s="37" t="s">
        <v>56</v>
      </c>
      <c r="K1" s="37">
        <f>VLOOKUP(month,месяцы!$A$1:$B$12,2,FALSE)</f>
        <v>4</v>
      </c>
    </row>
    <row r="2" spans="1:11" ht="16.5">
      <c r="A2" s="106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06"/>
      <c r="C2" s="106"/>
      <c r="D2" s="106"/>
      <c r="E2" s="106"/>
      <c r="F2" s="106"/>
      <c r="G2" s="39"/>
      <c r="H2" s="40"/>
      <c r="I2" s="41">
        <v>48560</v>
      </c>
      <c r="J2" s="37">
        <v>2023</v>
      </c>
      <c r="K2" s="37"/>
    </row>
    <row r="3" spans="1:12" ht="90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(апрель)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45</v>
      </c>
      <c r="K3" s="35"/>
      <c r="L3" s="35"/>
    </row>
    <row r="4" spans="1:16" ht="16.5">
      <c r="A4" s="65" t="s">
        <v>2</v>
      </c>
      <c r="B4" s="73">
        <v>3</v>
      </c>
      <c r="C4" s="74">
        <v>3</v>
      </c>
      <c r="D4" s="75">
        <f>_xlfn.IFERROR(G4/B4*1000,0)</f>
        <v>49399.99999999998</v>
      </c>
      <c r="E4" s="75">
        <f>_xlfn.IFERROR(I4/C4/$K$1*1000,0)</f>
        <v>48775</v>
      </c>
      <c r="F4" s="76">
        <f>_xlfn.IFERROR(E4/$I$2*100,0)</f>
        <v>100.44275123558484</v>
      </c>
      <c r="G4" s="74">
        <v>148.19999999999993</v>
      </c>
      <c r="H4" s="74">
        <v>0</v>
      </c>
      <c r="I4" s="77">
        <v>585.3</v>
      </c>
      <c r="J4" s="86"/>
      <c r="K4" s="43"/>
      <c r="L4" s="43"/>
      <c r="O4" s="44"/>
      <c r="P4" s="44"/>
    </row>
    <row r="5" spans="1:16" ht="16.5">
      <c r="A5" s="65" t="s">
        <v>3</v>
      </c>
      <c r="B5" s="73">
        <v>0</v>
      </c>
      <c r="C5" s="74"/>
      <c r="D5" s="75">
        <f aca="true" t="shared" si="0" ref="D5:D20">_xlfn.IFERROR(G5/B5*1000,0)</f>
        <v>0</v>
      </c>
      <c r="E5" s="75">
        <f aca="true" t="shared" si="1" ref="E5:E20">_xlfn.IFERROR(I5/C5/$K$1*1000,0)</f>
        <v>0</v>
      </c>
      <c r="F5" s="76">
        <f aca="true" t="shared" si="2" ref="F5:F20">_xlfn.IFERROR(E5/$I$2*100,0)</f>
        <v>0</v>
      </c>
      <c r="G5" s="74">
        <v>0</v>
      </c>
      <c r="H5" s="74">
        <v>0</v>
      </c>
      <c r="I5" s="77"/>
      <c r="J5" s="86"/>
      <c r="K5" s="43"/>
      <c r="L5" s="43"/>
      <c r="O5" s="44"/>
      <c r="P5" s="44"/>
    </row>
    <row r="6" spans="1:16" ht="16.5">
      <c r="A6" s="65" t="s">
        <v>4</v>
      </c>
      <c r="B6" s="73">
        <v>1</v>
      </c>
      <c r="C6" s="74">
        <v>1</v>
      </c>
      <c r="D6" s="75">
        <f t="shared" si="0"/>
        <v>35900.00000000001</v>
      </c>
      <c r="E6" s="75">
        <f t="shared" si="1"/>
        <v>48625</v>
      </c>
      <c r="F6" s="76">
        <f t="shared" si="2"/>
        <v>100.1338550247117</v>
      </c>
      <c r="G6" s="74">
        <v>35.900000000000006</v>
      </c>
      <c r="H6" s="74">
        <v>0</v>
      </c>
      <c r="I6" s="77">
        <v>194.5</v>
      </c>
      <c r="J6" s="86"/>
      <c r="K6" s="43"/>
      <c r="L6" s="43"/>
      <c r="O6" s="44"/>
      <c r="P6" s="44"/>
    </row>
    <row r="7" spans="1:16" ht="16.5">
      <c r="A7" s="65" t="s">
        <v>6</v>
      </c>
      <c r="B7" s="73">
        <v>0</v>
      </c>
      <c r="C7" s="74"/>
      <c r="D7" s="75">
        <f t="shared" si="0"/>
        <v>0</v>
      </c>
      <c r="E7" s="75">
        <f t="shared" si="1"/>
        <v>0</v>
      </c>
      <c r="F7" s="76">
        <f t="shared" si="2"/>
        <v>0</v>
      </c>
      <c r="G7" s="74">
        <v>0</v>
      </c>
      <c r="H7" s="74">
        <v>0</v>
      </c>
      <c r="I7" s="77"/>
      <c r="J7" s="86"/>
      <c r="K7" s="43"/>
      <c r="L7" s="43"/>
      <c r="O7" s="44"/>
      <c r="P7" s="44"/>
    </row>
    <row r="8" spans="1:16" ht="16.5">
      <c r="A8" s="65" t="s">
        <v>7</v>
      </c>
      <c r="B8" s="77">
        <v>1.0020000000000002</v>
      </c>
      <c r="C8" s="74">
        <v>0.975</v>
      </c>
      <c r="D8" s="75">
        <f t="shared" si="0"/>
        <v>48502.99401197603</v>
      </c>
      <c r="E8" s="75">
        <f t="shared" si="1"/>
        <v>48564.10256410257</v>
      </c>
      <c r="F8" s="76">
        <f t="shared" si="2"/>
        <v>100.0084484433743</v>
      </c>
      <c r="G8" s="74">
        <v>48.599999999999994</v>
      </c>
      <c r="H8" s="74">
        <v>0.6499999999999999</v>
      </c>
      <c r="I8" s="77">
        <v>189.4</v>
      </c>
      <c r="J8" s="86">
        <v>3.05</v>
      </c>
      <c r="K8" s="43"/>
      <c r="L8" s="43"/>
      <c r="O8" s="44"/>
      <c r="P8" s="44"/>
    </row>
    <row r="9" spans="1:16" s="45" customFormat="1" ht="29.25" customHeight="1">
      <c r="A9" s="65" t="s">
        <v>8</v>
      </c>
      <c r="B9" s="77">
        <v>5</v>
      </c>
      <c r="C9" s="74">
        <v>5</v>
      </c>
      <c r="D9" s="75">
        <f t="shared" si="0"/>
        <v>48560.000000000015</v>
      </c>
      <c r="E9" s="75">
        <f t="shared" si="1"/>
        <v>48560</v>
      </c>
      <c r="F9" s="76">
        <f t="shared" si="2"/>
        <v>100</v>
      </c>
      <c r="G9" s="74">
        <v>242.80000000000007</v>
      </c>
      <c r="H9" s="74">
        <v>0</v>
      </c>
      <c r="I9" s="77">
        <v>971.2</v>
      </c>
      <c r="J9" s="86"/>
      <c r="K9" s="43"/>
      <c r="L9" s="43"/>
      <c r="O9" s="44"/>
      <c r="P9" s="44"/>
    </row>
    <row r="10" spans="1:16" ht="41.25" customHeight="1">
      <c r="A10" s="65" t="s">
        <v>9</v>
      </c>
      <c r="B10" s="77">
        <v>0</v>
      </c>
      <c r="C10" s="74"/>
      <c r="D10" s="75">
        <f t="shared" si="0"/>
        <v>0</v>
      </c>
      <c r="E10" s="75">
        <f t="shared" si="1"/>
        <v>0</v>
      </c>
      <c r="F10" s="76">
        <f t="shared" si="2"/>
        <v>0</v>
      </c>
      <c r="G10" s="74">
        <v>0</v>
      </c>
      <c r="H10" s="74">
        <v>0</v>
      </c>
      <c r="I10" s="77"/>
      <c r="J10" s="86"/>
      <c r="K10" s="43"/>
      <c r="L10" s="43"/>
      <c r="O10" s="44"/>
      <c r="P10" s="44"/>
    </row>
    <row r="11" spans="1:16" ht="16.5">
      <c r="A11" s="65" t="s">
        <v>10</v>
      </c>
      <c r="B11" s="77">
        <v>0</v>
      </c>
      <c r="C11" s="74"/>
      <c r="D11" s="75">
        <f t="shared" si="0"/>
        <v>0</v>
      </c>
      <c r="E11" s="75">
        <f t="shared" si="1"/>
        <v>0</v>
      </c>
      <c r="F11" s="76">
        <f t="shared" si="2"/>
        <v>0</v>
      </c>
      <c r="G11" s="74">
        <v>0</v>
      </c>
      <c r="H11" s="74">
        <v>0</v>
      </c>
      <c r="I11" s="77"/>
      <c r="J11" s="86"/>
      <c r="K11" s="43"/>
      <c r="L11" s="43"/>
      <c r="O11" s="44"/>
      <c r="P11" s="44"/>
    </row>
    <row r="12" spans="1:16" s="45" customFormat="1" ht="16.5">
      <c r="A12" s="66" t="s">
        <v>11</v>
      </c>
      <c r="B12" s="78">
        <v>1</v>
      </c>
      <c r="C12" s="74">
        <v>1</v>
      </c>
      <c r="D12" s="75">
        <f t="shared" si="0"/>
        <v>48600.00000000002</v>
      </c>
      <c r="E12" s="75">
        <f t="shared" si="1"/>
        <v>48575</v>
      </c>
      <c r="F12" s="76">
        <f t="shared" si="2"/>
        <v>100.03088962108731</v>
      </c>
      <c r="G12" s="74">
        <v>48.60000000000002</v>
      </c>
      <c r="H12" s="74">
        <v>0</v>
      </c>
      <c r="I12" s="77">
        <v>194.3</v>
      </c>
      <c r="J12" s="86"/>
      <c r="K12" s="43"/>
      <c r="L12" s="43"/>
      <c r="O12" s="44"/>
      <c r="P12" s="44"/>
    </row>
    <row r="13" spans="1:16" s="46" customFormat="1" ht="16.5">
      <c r="A13" s="65" t="s">
        <v>12</v>
      </c>
      <c r="B13" s="77">
        <v>0</v>
      </c>
      <c r="C13" s="74"/>
      <c r="D13" s="75">
        <f t="shared" si="0"/>
        <v>0</v>
      </c>
      <c r="E13" s="75">
        <f t="shared" si="1"/>
        <v>0</v>
      </c>
      <c r="F13" s="76">
        <f t="shared" si="2"/>
        <v>0</v>
      </c>
      <c r="G13" s="74">
        <v>0</v>
      </c>
      <c r="H13" s="74">
        <v>0</v>
      </c>
      <c r="I13" s="77"/>
      <c r="J13" s="86"/>
      <c r="K13" s="43"/>
      <c r="L13" s="43"/>
      <c r="O13" s="44"/>
      <c r="P13" s="44"/>
    </row>
    <row r="14" spans="1:16" s="45" customFormat="1" ht="30">
      <c r="A14" s="66" t="s">
        <v>13</v>
      </c>
      <c r="B14" s="78">
        <v>4</v>
      </c>
      <c r="C14" s="74">
        <v>4</v>
      </c>
      <c r="D14" s="75">
        <f>_xlfn.IFERROR(G14/B14*1000,0)</f>
        <v>49625</v>
      </c>
      <c r="E14" s="75">
        <f t="shared" si="1"/>
        <v>48900</v>
      </c>
      <c r="F14" s="76">
        <f t="shared" si="2"/>
        <v>100.7001647446458</v>
      </c>
      <c r="G14" s="74">
        <v>198.5</v>
      </c>
      <c r="H14" s="74">
        <v>0</v>
      </c>
      <c r="I14" s="77">
        <v>782.4</v>
      </c>
      <c r="J14" s="86"/>
      <c r="K14" s="43"/>
      <c r="L14" s="43"/>
      <c r="O14" s="44"/>
      <c r="P14" s="44"/>
    </row>
    <row r="15" spans="1:16" s="45" customFormat="1" ht="16.5">
      <c r="A15" s="65" t="s">
        <v>14</v>
      </c>
      <c r="B15" s="77">
        <v>3</v>
      </c>
      <c r="C15" s="74">
        <v>3</v>
      </c>
      <c r="D15" s="75">
        <f t="shared" si="0"/>
        <v>38833.333333333336</v>
      </c>
      <c r="E15" s="75">
        <f t="shared" si="1"/>
        <v>46133.333333333336</v>
      </c>
      <c r="F15" s="76">
        <f t="shared" si="2"/>
        <v>95.00274574409666</v>
      </c>
      <c r="G15" s="74">
        <v>116.5</v>
      </c>
      <c r="H15" s="74">
        <v>0</v>
      </c>
      <c r="I15" s="77">
        <v>553.6</v>
      </c>
      <c r="J15" s="86"/>
      <c r="K15" s="43"/>
      <c r="L15" s="43"/>
      <c r="O15" s="44"/>
      <c r="P15" s="44"/>
    </row>
    <row r="16" spans="1:16" s="45" customFormat="1" ht="16.5">
      <c r="A16" s="67" t="s">
        <v>65</v>
      </c>
      <c r="B16" s="77">
        <v>0</v>
      </c>
      <c r="C16" s="74"/>
      <c r="D16" s="75">
        <f t="shared" si="0"/>
        <v>0</v>
      </c>
      <c r="E16" s="75">
        <f t="shared" si="1"/>
        <v>0</v>
      </c>
      <c r="F16" s="76">
        <f t="shared" si="2"/>
        <v>0</v>
      </c>
      <c r="G16" s="74">
        <v>0</v>
      </c>
      <c r="H16" s="74">
        <v>0</v>
      </c>
      <c r="I16" s="77"/>
      <c r="J16" s="86"/>
      <c r="K16" s="43"/>
      <c r="L16" s="43"/>
      <c r="O16" s="44"/>
      <c r="P16" s="44"/>
    </row>
    <row r="17" spans="1:16" s="45" customFormat="1" ht="30">
      <c r="A17" s="65" t="s">
        <v>66</v>
      </c>
      <c r="B17" s="77">
        <v>2</v>
      </c>
      <c r="C17" s="74">
        <v>2</v>
      </c>
      <c r="D17" s="75">
        <f t="shared" si="0"/>
        <v>48569.99999999999</v>
      </c>
      <c r="E17" s="75">
        <f t="shared" si="1"/>
        <v>48562.5</v>
      </c>
      <c r="F17" s="76">
        <f t="shared" si="2"/>
        <v>100.00514827018121</v>
      </c>
      <c r="G17" s="74">
        <v>97.13999999999999</v>
      </c>
      <c r="H17" s="74">
        <v>0</v>
      </c>
      <c r="I17" s="77">
        <v>388.5</v>
      </c>
      <c r="J17" s="86"/>
      <c r="K17" s="43"/>
      <c r="L17" s="43"/>
      <c r="O17" s="44"/>
      <c r="P17" s="44"/>
    </row>
    <row r="18" spans="1:16" ht="16.5">
      <c r="A18" s="65" t="s">
        <v>16</v>
      </c>
      <c r="B18" s="77">
        <v>5</v>
      </c>
      <c r="C18" s="74">
        <v>5</v>
      </c>
      <c r="D18" s="75">
        <f t="shared" si="0"/>
        <v>48560.000000000015</v>
      </c>
      <c r="E18" s="75">
        <f t="shared" si="1"/>
        <v>48560</v>
      </c>
      <c r="F18" s="76">
        <f t="shared" si="2"/>
        <v>100</v>
      </c>
      <c r="G18" s="74">
        <v>242.80000000000007</v>
      </c>
      <c r="H18" s="74">
        <v>0</v>
      </c>
      <c r="I18" s="77">
        <v>971.2</v>
      </c>
      <c r="J18" s="86"/>
      <c r="K18" s="43"/>
      <c r="L18" s="43"/>
      <c r="O18" s="44"/>
      <c r="P18" s="44"/>
    </row>
    <row r="19" spans="1:16" ht="16.5">
      <c r="A19" s="65" t="s">
        <v>17</v>
      </c>
      <c r="B19" s="77">
        <v>0.8999999999999999</v>
      </c>
      <c r="C19" s="74">
        <v>0.9</v>
      </c>
      <c r="D19" s="75">
        <f t="shared" si="0"/>
        <v>48553.33333333335</v>
      </c>
      <c r="E19" s="75">
        <f t="shared" si="1"/>
        <v>48558.33333333333</v>
      </c>
      <c r="F19" s="76">
        <f t="shared" si="2"/>
        <v>99.99656781987917</v>
      </c>
      <c r="G19" s="74">
        <v>43.69800000000001</v>
      </c>
      <c r="H19" s="74">
        <v>0</v>
      </c>
      <c r="I19" s="77">
        <v>174.81</v>
      </c>
      <c r="J19" s="86"/>
      <c r="K19" s="43"/>
      <c r="L19" s="43"/>
      <c r="O19" s="44"/>
      <c r="P19" s="44"/>
    </row>
    <row r="20" spans="1:16" ht="16.5">
      <c r="A20" s="68" t="s">
        <v>18</v>
      </c>
      <c r="B20" s="79">
        <v>0</v>
      </c>
      <c r="C20" s="80"/>
      <c r="D20" s="81">
        <f t="shared" si="0"/>
        <v>0</v>
      </c>
      <c r="E20" s="75">
        <f t="shared" si="1"/>
        <v>0</v>
      </c>
      <c r="F20" s="76">
        <f t="shared" si="2"/>
        <v>0</v>
      </c>
      <c r="G20" s="80">
        <v>0</v>
      </c>
      <c r="H20" s="80">
        <v>0</v>
      </c>
      <c r="I20" s="79"/>
      <c r="J20" s="87"/>
      <c r="K20" s="43"/>
      <c r="L20" s="43"/>
      <c r="O20" s="44"/>
      <c r="P20" s="44"/>
    </row>
    <row r="21" spans="1:16" s="48" customFormat="1" ht="16.5">
      <c r="A21" s="69" t="s">
        <v>46</v>
      </c>
      <c r="B21" s="82">
        <f>SUM(B4:B20)</f>
        <v>25.902</v>
      </c>
      <c r="C21" s="82">
        <f>SUM(C4:C20)</f>
        <v>25.875</v>
      </c>
      <c r="D21" s="82">
        <f>_xlfn.IFERROR(G21/B21*1000,0)</f>
        <v>47206.316114585745</v>
      </c>
      <c r="E21" s="82">
        <f>_xlfn.IFERROR(I21/C21/$K$1*1000,0)</f>
        <v>48359.51690821257</v>
      </c>
      <c r="F21" s="83">
        <f>_xlfn.IFERROR(E21/$I$2*100,0)</f>
        <v>99.58714355068487</v>
      </c>
      <c r="G21" s="82">
        <f>SUM(G4:G20)</f>
        <v>1222.738</v>
      </c>
      <c r="H21" s="82">
        <f>SUM(H4:H20)</f>
        <v>0.6499999999999999</v>
      </c>
      <c r="I21" s="82">
        <f>SUM(I4:I20)</f>
        <v>5005.210000000001</v>
      </c>
      <c r="J21" s="82">
        <f>SUM(J4:J20)</f>
        <v>3.05</v>
      </c>
      <c r="K21" s="47"/>
      <c r="L21" s="47"/>
      <c r="O21" s="49"/>
      <c r="P21" s="49"/>
    </row>
    <row r="22" spans="1:16" ht="30">
      <c r="A22" s="70" t="s">
        <v>19</v>
      </c>
      <c r="B22" s="77">
        <v>25.89999999999999</v>
      </c>
      <c r="C22" s="74">
        <v>26.2</v>
      </c>
      <c r="D22" s="75">
        <f aca="true" t="shared" si="3" ref="D22:D42">_xlfn.IFERROR(G22/B22*1000,0)</f>
        <v>51722.00772200775</v>
      </c>
      <c r="E22" s="75">
        <f aca="true" t="shared" si="4" ref="E22:E42">_xlfn.IFERROR(I22/C22/$K$1*1000,0)</f>
        <v>49342.5572519084</v>
      </c>
      <c r="F22" s="76">
        <f aca="true" t="shared" si="5" ref="F22:F42">_xlfn.IFERROR(E22/$I$2*100,0)</f>
        <v>101.61152646603873</v>
      </c>
      <c r="G22" s="74">
        <v>1339.6000000000004</v>
      </c>
      <c r="H22" s="74">
        <v>2.7</v>
      </c>
      <c r="I22" s="74">
        <v>5171.1</v>
      </c>
      <c r="J22" s="86">
        <v>2.7</v>
      </c>
      <c r="K22" s="43"/>
      <c r="L22" s="43"/>
      <c r="O22" s="44"/>
      <c r="P22" s="44"/>
    </row>
    <row r="23" spans="1:16" ht="30">
      <c r="A23" s="70" t="s">
        <v>67</v>
      </c>
      <c r="B23" s="77">
        <v>8.899999999999999</v>
      </c>
      <c r="C23" s="74">
        <v>8.9</v>
      </c>
      <c r="D23" s="75">
        <f t="shared" si="3"/>
        <v>38842.69662921349</v>
      </c>
      <c r="E23" s="75">
        <f t="shared" si="4"/>
        <v>46132.02247191011</v>
      </c>
      <c r="F23" s="76">
        <f t="shared" si="5"/>
        <v>95.00004627658589</v>
      </c>
      <c r="G23" s="74">
        <v>345.70000000000005</v>
      </c>
      <c r="H23" s="74">
        <v>0</v>
      </c>
      <c r="I23" s="74">
        <v>1642.3</v>
      </c>
      <c r="J23" s="86">
        <v>0.1</v>
      </c>
      <c r="K23" s="43"/>
      <c r="L23" s="43"/>
      <c r="O23" s="44"/>
      <c r="P23" s="44"/>
    </row>
    <row r="24" spans="1:16" ht="30">
      <c r="A24" s="70" t="s">
        <v>21</v>
      </c>
      <c r="B24" s="77">
        <v>23.900000000000006</v>
      </c>
      <c r="C24" s="74">
        <v>23.9</v>
      </c>
      <c r="D24" s="75">
        <f t="shared" si="3"/>
        <v>49387.029288702935</v>
      </c>
      <c r="E24" s="75">
        <f t="shared" si="4"/>
        <v>48766.73640167365</v>
      </c>
      <c r="F24" s="76">
        <f t="shared" si="5"/>
        <v>100.4257339408436</v>
      </c>
      <c r="G24" s="74">
        <v>1180.3500000000004</v>
      </c>
      <c r="H24" s="74">
        <v>0</v>
      </c>
      <c r="I24" s="74">
        <v>4662.1</v>
      </c>
      <c r="J24" s="86"/>
      <c r="K24" s="43"/>
      <c r="L24" s="43"/>
      <c r="O24" s="44"/>
      <c r="P24" s="44"/>
    </row>
    <row r="25" spans="1:16" ht="30">
      <c r="A25" s="70" t="s">
        <v>22</v>
      </c>
      <c r="B25" s="77">
        <v>36.42001000000002</v>
      </c>
      <c r="C25" s="74">
        <v>33.46</v>
      </c>
      <c r="D25" s="75">
        <f t="shared" si="3"/>
        <v>46169.2899040939</v>
      </c>
      <c r="E25" s="75">
        <f t="shared" si="4"/>
        <v>47909.44411237298</v>
      </c>
      <c r="F25" s="76">
        <f t="shared" si="5"/>
        <v>98.66030500900531</v>
      </c>
      <c r="G25" s="74">
        <v>1681.4859999999999</v>
      </c>
      <c r="H25" s="74">
        <v>0</v>
      </c>
      <c r="I25" s="74">
        <v>6412.2</v>
      </c>
      <c r="J25" s="86"/>
      <c r="K25" s="43"/>
      <c r="L25" s="43"/>
      <c r="O25" s="44"/>
      <c r="P25" s="44"/>
    </row>
    <row r="26" spans="1:16" ht="30">
      <c r="A26" s="70" t="s">
        <v>23</v>
      </c>
      <c r="B26" s="77">
        <v>8.995999999999999</v>
      </c>
      <c r="C26" s="74">
        <v>8</v>
      </c>
      <c r="D26" s="75">
        <f t="shared" si="3"/>
        <v>48554.91329479771</v>
      </c>
      <c r="E26" s="75">
        <f t="shared" si="4"/>
        <v>48559.375</v>
      </c>
      <c r="F26" s="76">
        <f t="shared" si="5"/>
        <v>99.9987129324547</v>
      </c>
      <c r="G26" s="74">
        <v>436.8000000000002</v>
      </c>
      <c r="H26" s="74">
        <v>0</v>
      </c>
      <c r="I26" s="74">
        <v>1553.9</v>
      </c>
      <c r="J26" s="86"/>
      <c r="K26" s="43"/>
      <c r="L26" s="43"/>
      <c r="O26" s="44"/>
      <c r="P26" s="44"/>
    </row>
    <row r="27" spans="1:16" ht="16.5">
      <c r="A27" s="70" t="s">
        <v>24</v>
      </c>
      <c r="B27" s="77">
        <v>33.60000000000001</v>
      </c>
      <c r="C27" s="74">
        <v>31.8</v>
      </c>
      <c r="D27" s="75">
        <f t="shared" si="3"/>
        <v>48556.249999999985</v>
      </c>
      <c r="E27" s="75">
        <f t="shared" si="4"/>
        <v>48558.96226415094</v>
      </c>
      <c r="F27" s="76">
        <f t="shared" si="5"/>
        <v>99.99786298218892</v>
      </c>
      <c r="G27" s="74">
        <v>1631.4899999999998</v>
      </c>
      <c r="H27" s="74">
        <v>0</v>
      </c>
      <c r="I27" s="74">
        <v>6176.7</v>
      </c>
      <c r="J27" s="86">
        <v>5.7</v>
      </c>
      <c r="K27" s="43"/>
      <c r="L27" s="43"/>
      <c r="O27" s="44"/>
      <c r="P27" s="44"/>
    </row>
    <row r="28" spans="1:16" ht="30">
      <c r="A28" s="70" t="s">
        <v>25</v>
      </c>
      <c r="B28" s="88">
        <v>0</v>
      </c>
      <c r="C28" s="74"/>
      <c r="D28" s="75">
        <f t="shared" si="3"/>
        <v>0</v>
      </c>
      <c r="E28" s="75">
        <f t="shared" si="4"/>
        <v>0</v>
      </c>
      <c r="F28" s="76">
        <f t="shared" si="5"/>
        <v>0</v>
      </c>
      <c r="G28" s="74">
        <v>0</v>
      </c>
      <c r="H28" s="74">
        <v>0</v>
      </c>
      <c r="I28" s="74"/>
      <c r="J28" s="86"/>
      <c r="K28" s="43"/>
      <c r="L28" s="43"/>
      <c r="O28" s="44"/>
      <c r="P28" s="44"/>
    </row>
    <row r="29" spans="1:16" ht="16.5">
      <c r="A29" s="70" t="s">
        <v>26</v>
      </c>
      <c r="B29" s="88">
        <v>0</v>
      </c>
      <c r="C29" s="74">
        <v>0</v>
      </c>
      <c r="D29" s="75">
        <f t="shared" si="3"/>
        <v>0</v>
      </c>
      <c r="E29" s="75">
        <f t="shared" si="4"/>
        <v>0</v>
      </c>
      <c r="F29" s="76">
        <f t="shared" si="5"/>
        <v>0</v>
      </c>
      <c r="G29" s="74">
        <v>0</v>
      </c>
      <c r="H29" s="74">
        <v>0</v>
      </c>
      <c r="I29" s="74">
        <v>0</v>
      </c>
      <c r="J29" s="86">
        <v>0</v>
      </c>
      <c r="K29" s="43"/>
      <c r="L29" s="43"/>
      <c r="O29" s="44"/>
      <c r="P29" s="44"/>
    </row>
    <row r="30" spans="1:16" ht="16.5">
      <c r="A30" s="70" t="s">
        <v>27</v>
      </c>
      <c r="B30" s="77">
        <v>27.80000000000001</v>
      </c>
      <c r="C30" s="74">
        <v>27.5</v>
      </c>
      <c r="D30" s="75">
        <f t="shared" si="3"/>
        <v>43525.179856115086</v>
      </c>
      <c r="E30" s="75">
        <f t="shared" si="4"/>
        <v>47386.36363636363</v>
      </c>
      <c r="F30" s="76">
        <f t="shared" si="5"/>
        <v>97.58312116219858</v>
      </c>
      <c r="G30" s="74">
        <v>1210</v>
      </c>
      <c r="H30" s="74">
        <v>3.499999999999999</v>
      </c>
      <c r="I30" s="74">
        <v>5212.5</v>
      </c>
      <c r="J30" s="86">
        <v>10.2</v>
      </c>
      <c r="K30" s="43"/>
      <c r="L30" s="43"/>
      <c r="O30" s="44"/>
      <c r="P30" s="44"/>
    </row>
    <row r="31" spans="1:16" ht="16.5">
      <c r="A31" s="71" t="s">
        <v>28</v>
      </c>
      <c r="B31" s="88">
        <v>15</v>
      </c>
      <c r="C31" s="74">
        <v>15</v>
      </c>
      <c r="D31" s="75">
        <f t="shared" si="3"/>
        <v>47886.66666666668</v>
      </c>
      <c r="E31" s="75">
        <f t="shared" si="4"/>
        <v>48391.666666666664</v>
      </c>
      <c r="F31" s="76">
        <f t="shared" si="5"/>
        <v>99.65334980779791</v>
      </c>
      <c r="G31" s="74">
        <v>718.3000000000002</v>
      </c>
      <c r="H31" s="74">
        <v>0</v>
      </c>
      <c r="I31" s="74">
        <v>2903.5</v>
      </c>
      <c r="J31" s="86"/>
      <c r="K31" s="43"/>
      <c r="L31" s="43"/>
      <c r="O31" s="44"/>
      <c r="P31" s="44"/>
    </row>
    <row r="32" spans="1:16" ht="16.5">
      <c r="A32" s="70" t="s">
        <v>29</v>
      </c>
      <c r="B32" s="88">
        <v>27.5</v>
      </c>
      <c r="C32" s="74">
        <v>27.5</v>
      </c>
      <c r="D32" s="75">
        <f t="shared" si="3"/>
        <v>38850.90909090911</v>
      </c>
      <c r="E32" s="75">
        <f t="shared" si="4"/>
        <v>46132.72727272727</v>
      </c>
      <c r="F32" s="76">
        <f t="shared" si="5"/>
        <v>95.00149767859817</v>
      </c>
      <c r="G32" s="74">
        <v>1068.4000000000005</v>
      </c>
      <c r="H32" s="74">
        <v>157</v>
      </c>
      <c r="I32" s="74">
        <v>5074.6</v>
      </c>
      <c r="J32" s="86">
        <v>303.7</v>
      </c>
      <c r="K32" s="43"/>
      <c r="L32" s="43"/>
      <c r="O32" s="44"/>
      <c r="P32" s="44"/>
    </row>
    <row r="33" spans="1:16" ht="30">
      <c r="A33" s="70" t="s">
        <v>30</v>
      </c>
      <c r="B33" s="88">
        <v>16.694999999999993</v>
      </c>
      <c r="C33" s="74">
        <v>16.386</v>
      </c>
      <c r="D33" s="75">
        <f t="shared" si="3"/>
        <v>43821.503444145</v>
      </c>
      <c r="E33" s="75">
        <f t="shared" si="4"/>
        <v>47354.4489198096</v>
      </c>
      <c r="F33" s="76">
        <f t="shared" si="5"/>
        <v>97.5173989287677</v>
      </c>
      <c r="G33" s="74">
        <v>731.6000000000004</v>
      </c>
      <c r="H33" s="74">
        <v>0</v>
      </c>
      <c r="I33" s="74">
        <v>3103.8</v>
      </c>
      <c r="J33" s="86"/>
      <c r="K33" s="43"/>
      <c r="L33" s="43"/>
      <c r="O33" s="44"/>
      <c r="P33" s="44"/>
    </row>
    <row r="34" spans="1:16" ht="30">
      <c r="A34" s="70" t="s">
        <v>68</v>
      </c>
      <c r="B34" s="77">
        <v>10.600000000000005</v>
      </c>
      <c r="C34" s="74">
        <v>10.3</v>
      </c>
      <c r="D34" s="75">
        <f t="shared" si="3"/>
        <v>45594.339622641484</v>
      </c>
      <c r="E34" s="75">
        <f t="shared" si="4"/>
        <v>48618.93203883495</v>
      </c>
      <c r="F34" s="76">
        <f t="shared" si="5"/>
        <v>100.12135922330097</v>
      </c>
      <c r="G34" s="74">
        <v>483.29999999999995</v>
      </c>
      <c r="H34" s="74">
        <v>0</v>
      </c>
      <c r="I34" s="74">
        <v>2003.1</v>
      </c>
      <c r="J34" s="86"/>
      <c r="K34" s="43"/>
      <c r="L34" s="43"/>
      <c r="O34" s="44"/>
      <c r="P34" s="44"/>
    </row>
    <row r="35" spans="1:16" ht="16.5">
      <c r="A35" s="70" t="s">
        <v>32</v>
      </c>
      <c r="B35" s="77">
        <v>34.29999999999998</v>
      </c>
      <c r="C35" s="74">
        <v>33.4</v>
      </c>
      <c r="D35" s="75">
        <f t="shared" si="3"/>
        <v>48518.95043731783</v>
      </c>
      <c r="E35" s="75">
        <f t="shared" si="4"/>
        <v>48563.62275449102</v>
      </c>
      <c r="F35" s="76">
        <f t="shared" si="5"/>
        <v>100.007460367568</v>
      </c>
      <c r="G35" s="74">
        <v>1664.2000000000007</v>
      </c>
      <c r="H35" s="74">
        <v>1.2999999999999998</v>
      </c>
      <c r="I35" s="74">
        <v>6488.1</v>
      </c>
      <c r="J35" s="86">
        <v>6.7</v>
      </c>
      <c r="K35" s="43"/>
      <c r="L35" s="43"/>
      <c r="O35" s="44"/>
      <c r="P35" s="44"/>
    </row>
    <row r="36" spans="1:16" ht="30">
      <c r="A36" s="70" t="s">
        <v>69</v>
      </c>
      <c r="B36" s="77">
        <v>0</v>
      </c>
      <c r="C36" s="74"/>
      <c r="D36" s="75">
        <f t="shared" si="3"/>
        <v>0</v>
      </c>
      <c r="E36" s="75">
        <f t="shared" si="4"/>
        <v>0</v>
      </c>
      <c r="F36" s="76">
        <f t="shared" si="5"/>
        <v>0</v>
      </c>
      <c r="G36" s="74">
        <v>0</v>
      </c>
      <c r="H36" s="74">
        <v>0</v>
      </c>
      <c r="I36" s="74"/>
      <c r="J36" s="86"/>
      <c r="K36" s="43"/>
      <c r="L36" s="43"/>
      <c r="O36" s="44"/>
      <c r="P36" s="44"/>
    </row>
    <row r="37" spans="1:16" ht="30">
      <c r="A37" s="70" t="s">
        <v>70</v>
      </c>
      <c r="B37" s="84">
        <v>28.500000000000014</v>
      </c>
      <c r="C37" s="74">
        <v>27.3</v>
      </c>
      <c r="D37" s="75">
        <f t="shared" si="3"/>
        <v>48561.4035087719</v>
      </c>
      <c r="E37" s="75">
        <f t="shared" si="4"/>
        <v>48560.43956043956</v>
      </c>
      <c r="F37" s="76">
        <f t="shared" si="5"/>
        <v>100.00090519036154</v>
      </c>
      <c r="G37" s="74">
        <v>1384</v>
      </c>
      <c r="H37" s="74">
        <v>0</v>
      </c>
      <c r="I37" s="74">
        <v>5302.8</v>
      </c>
      <c r="J37" s="77"/>
      <c r="K37" s="57"/>
      <c r="L37" s="43"/>
      <c r="O37" s="44"/>
      <c r="P37" s="44"/>
    </row>
    <row r="38" spans="1:16" ht="30">
      <c r="A38" s="70" t="s">
        <v>71</v>
      </c>
      <c r="B38" s="77">
        <v>0</v>
      </c>
      <c r="C38" s="74"/>
      <c r="D38" s="75">
        <f t="shared" si="3"/>
        <v>0</v>
      </c>
      <c r="E38" s="75">
        <f t="shared" si="4"/>
        <v>0</v>
      </c>
      <c r="F38" s="76">
        <f t="shared" si="5"/>
        <v>0</v>
      </c>
      <c r="G38" s="74">
        <v>0</v>
      </c>
      <c r="H38" s="74">
        <v>0</v>
      </c>
      <c r="I38" s="74"/>
      <c r="J38" s="86"/>
      <c r="K38" s="43"/>
      <c r="L38" s="43"/>
      <c r="O38" s="44"/>
      <c r="P38" s="44"/>
    </row>
    <row r="39" spans="1:16" ht="30">
      <c r="A39" s="70" t="s">
        <v>36</v>
      </c>
      <c r="B39" s="77">
        <v>18</v>
      </c>
      <c r="C39" s="74">
        <v>18</v>
      </c>
      <c r="D39" s="75">
        <f t="shared" si="3"/>
        <v>46944.444444444445</v>
      </c>
      <c r="E39" s="75">
        <f t="shared" si="4"/>
        <v>47951.38888888888</v>
      </c>
      <c r="F39" s="76">
        <f t="shared" si="5"/>
        <v>98.74668222588319</v>
      </c>
      <c r="G39" s="74">
        <v>845</v>
      </c>
      <c r="H39" s="74">
        <v>0</v>
      </c>
      <c r="I39" s="74">
        <v>3452.5</v>
      </c>
      <c r="J39" s="86"/>
      <c r="K39" s="43"/>
      <c r="L39" s="43"/>
      <c r="O39" s="44"/>
      <c r="P39" s="44"/>
    </row>
    <row r="40" spans="1:16" ht="30">
      <c r="A40" s="70" t="s">
        <v>72</v>
      </c>
      <c r="B40" s="77">
        <v>8.8</v>
      </c>
      <c r="C40" s="74">
        <v>8.8</v>
      </c>
      <c r="D40" s="75">
        <f t="shared" si="3"/>
        <v>48568.1818181818</v>
      </c>
      <c r="E40" s="75">
        <f t="shared" si="4"/>
        <v>48559.65909090909</v>
      </c>
      <c r="F40" s="76">
        <f t="shared" si="5"/>
        <v>99.99929796315709</v>
      </c>
      <c r="G40" s="74">
        <v>427.39999999999986</v>
      </c>
      <c r="H40" s="74">
        <v>0</v>
      </c>
      <c r="I40" s="74">
        <v>1709.3</v>
      </c>
      <c r="J40" s="86"/>
      <c r="K40" s="43"/>
      <c r="L40" s="43"/>
      <c r="O40" s="44"/>
      <c r="P40" s="44"/>
    </row>
    <row r="41" spans="1:16" ht="16.5">
      <c r="A41" s="70" t="s">
        <v>38</v>
      </c>
      <c r="B41" s="77">
        <v>28.599999999999994</v>
      </c>
      <c r="C41" s="74">
        <v>28.6</v>
      </c>
      <c r="D41" s="75">
        <f t="shared" si="3"/>
        <v>48890.55944055947</v>
      </c>
      <c r="E41" s="75">
        <f t="shared" si="4"/>
        <v>48560.05244755245</v>
      </c>
      <c r="F41" s="76">
        <f t="shared" si="5"/>
        <v>100.00010800566814</v>
      </c>
      <c r="G41" s="74">
        <v>1398.2700000000004</v>
      </c>
      <c r="H41" s="74">
        <v>0</v>
      </c>
      <c r="I41" s="74">
        <v>5555.27</v>
      </c>
      <c r="J41" s="86"/>
      <c r="K41" s="43"/>
      <c r="L41" s="43"/>
      <c r="O41" s="44"/>
      <c r="P41" s="44"/>
    </row>
    <row r="42" spans="1:16" ht="30">
      <c r="A42" s="72" t="s">
        <v>39</v>
      </c>
      <c r="B42" s="79">
        <v>30.299999999999997</v>
      </c>
      <c r="C42" s="80">
        <v>30.3</v>
      </c>
      <c r="D42" s="81">
        <f t="shared" si="3"/>
        <v>48561.05610561055</v>
      </c>
      <c r="E42" s="75">
        <f t="shared" si="4"/>
        <v>48560.23102310231</v>
      </c>
      <c r="F42" s="76">
        <f t="shared" si="5"/>
        <v>100.00047574773951</v>
      </c>
      <c r="G42" s="80">
        <v>1471.3999999999996</v>
      </c>
      <c r="H42" s="80">
        <v>0</v>
      </c>
      <c r="I42" s="80">
        <v>5885.5</v>
      </c>
      <c r="J42" s="87">
        <v>72.1</v>
      </c>
      <c r="K42" s="43"/>
      <c r="L42" s="43"/>
      <c r="O42" s="44"/>
      <c r="P42" s="44"/>
    </row>
    <row r="43" spans="1:16" s="62" customFormat="1" ht="16.5">
      <c r="A43" s="85" t="s">
        <v>47</v>
      </c>
      <c r="B43" s="82">
        <f>SUM(B22:B42)</f>
        <v>383.81100999999995</v>
      </c>
      <c r="C43" s="82">
        <f>SUM(C22:C42)</f>
        <v>375.34600000000006</v>
      </c>
      <c r="D43" s="82">
        <f>_xlfn.IFERROR(G43/B43*1000,0)</f>
        <v>46943.14527350324</v>
      </c>
      <c r="E43" s="82">
        <f>_xlfn.IFERROR(I43/C43/$K$1*1000,0)</f>
        <v>48161.74276534184</v>
      </c>
      <c r="F43" s="83">
        <f>_xlfn.IFERROR(E43/$I$2*100,0)</f>
        <v>99.17986566174186</v>
      </c>
      <c r="G43" s="82">
        <f>SUM(G22:G42)</f>
        <v>18017.296000000002</v>
      </c>
      <c r="H43" s="82">
        <f>SUM(H22:H42)</f>
        <v>164.5</v>
      </c>
      <c r="I43" s="82">
        <f>SUM(I22:I42)</f>
        <v>72309.27</v>
      </c>
      <c r="J43" s="82">
        <f>SUM(J22:J42)</f>
        <v>401.19999999999993</v>
      </c>
      <c r="K43" s="61"/>
      <c r="L43" s="61"/>
      <c r="O43" s="63"/>
      <c r="P43" s="63"/>
    </row>
    <row r="44" spans="1:16" s="62" customFormat="1" ht="16.5">
      <c r="A44" s="85" t="s">
        <v>48</v>
      </c>
      <c r="B44" s="82">
        <f>B21+B43</f>
        <v>409.71300999999994</v>
      </c>
      <c r="C44" s="82">
        <f>C21+C43</f>
        <v>401.22100000000006</v>
      </c>
      <c r="D44" s="82">
        <f>_xlfn.IFERROR(G44/B44*1000,0)</f>
        <v>46959.78289778986</v>
      </c>
      <c r="E44" s="82">
        <f>_xlfn.IFERROR(I44/C44/$K$1*1000,0)</f>
        <v>48174.497346848744</v>
      </c>
      <c r="F44" s="83">
        <f>_xlfn.IFERROR(E44/$I$2*100,0)</f>
        <v>99.2061312744002</v>
      </c>
      <c r="G44" s="82">
        <f>G21+G43</f>
        <v>19240.034000000003</v>
      </c>
      <c r="H44" s="82">
        <f>H21+H43</f>
        <v>165.15</v>
      </c>
      <c r="I44" s="82">
        <f>I21+I43</f>
        <v>77314.48000000001</v>
      </c>
      <c r="J44" s="82">
        <f>J21+J43</f>
        <v>404.24999999999994</v>
      </c>
      <c r="K44" s="61"/>
      <c r="L44" s="61"/>
      <c r="O44" s="63"/>
      <c r="P44" s="63"/>
    </row>
    <row r="45" spans="1:10" ht="42.75" customHeight="1">
      <c r="A45" s="96" t="s">
        <v>83</v>
      </c>
      <c r="B45" s="96">
        <v>60.1</v>
      </c>
      <c r="C45" s="101">
        <v>60.1</v>
      </c>
      <c r="D45" s="102">
        <v>48028.29</v>
      </c>
      <c r="E45" s="102">
        <f>_xlfn.IFERROR(I45/C45/$K$1*1000,0)</f>
        <v>48324.87520798668</v>
      </c>
      <c r="F45" s="103">
        <f>_xlfn.IFERROR(E45/$I$2*100,0)</f>
        <v>99.515805617765</v>
      </c>
      <c r="G45" s="96">
        <v>2886.5</v>
      </c>
      <c r="H45" s="96">
        <v>0</v>
      </c>
      <c r="I45" s="96">
        <v>11617.3</v>
      </c>
      <c r="J45" s="104">
        <v>0</v>
      </c>
    </row>
    <row r="46" spans="2:10" ht="17.25" thickBot="1">
      <c r="B46" s="51"/>
      <c r="C46" s="51"/>
      <c r="F46" s="51"/>
      <c r="G46" s="51"/>
      <c r="H46" s="51"/>
      <c r="I46" s="51"/>
      <c r="J46" s="51"/>
    </row>
    <row r="47" spans="1:10" ht="33.75" thickBot="1">
      <c r="A47" s="97" t="s">
        <v>84</v>
      </c>
      <c r="B47" s="98">
        <f>B44+B45</f>
        <v>469.81300999999996</v>
      </c>
      <c r="C47" s="98">
        <f>C44+C45</f>
        <v>461.3210000000001</v>
      </c>
      <c r="D47" s="99">
        <f>_xlfn.IFERROR(G47/B47*1000,0)</f>
        <v>47096.46929530539</v>
      </c>
      <c r="E47" s="99">
        <f>_xlfn.IFERROR(I47/C47/$K$1*1000,0)</f>
        <v>48194.08828126186</v>
      </c>
      <c r="F47" s="100">
        <f>E47/$I$2*100</f>
        <v>99.24647504378473</v>
      </c>
      <c r="G47" s="98">
        <f>G44+G45</f>
        <v>22126.534000000003</v>
      </c>
      <c r="H47" s="98">
        <f>H44+H45</f>
        <v>165.15</v>
      </c>
      <c r="I47" s="98">
        <f>I44+I45</f>
        <v>88931.78000000001</v>
      </c>
      <c r="J47" s="98">
        <f>J44+J45</f>
        <v>404.24999999999994</v>
      </c>
    </row>
    <row r="49" ht="16.5">
      <c r="B49" s="51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" error="Допускается ввод только неотрицательных чисел!" sqref="J5:M9">
      <formula1>0</formula1>
      <formula2>9.99999999999999E+23</formula2>
    </dataValidation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Q33"/>
  <sheetViews>
    <sheetView view="pageBreakPreview" zoomScale="80" zoomScaleNormal="80" zoomScaleSheetLayoutView="80" workbookViewId="0" topLeftCell="A1">
      <selection activeCell="O17" sqref="O17"/>
    </sheetView>
  </sheetViews>
  <sheetFormatPr defaultColWidth="16.421875" defaultRowHeight="15"/>
  <cols>
    <col min="1" max="1" width="32.00390625" style="36" customWidth="1"/>
    <col min="2" max="2" width="17.28125" style="36" customWidth="1"/>
    <col min="3" max="3" width="17.8515625" style="54" customWidth="1"/>
    <col min="4" max="4" width="16.421875" style="36" customWidth="1"/>
    <col min="5" max="5" width="13.28125" style="51" customWidth="1"/>
    <col min="6" max="6" width="17.7109375" style="55" customWidth="1"/>
    <col min="7" max="7" width="11.28125" style="36" customWidth="1"/>
    <col min="8" max="8" width="13.7109375" style="36" customWidth="1"/>
    <col min="9" max="9" width="14.7109375" style="36" customWidth="1"/>
    <col min="10" max="10" width="12.57421875" style="53" customWidth="1"/>
    <col min="11" max="11" width="11.140625" style="53" customWidth="1"/>
    <col min="12" max="16" width="11.140625" style="38" customWidth="1"/>
    <col min="17" max="16384" width="16.421875" style="38" customWidth="1"/>
  </cols>
  <sheetData>
    <row r="1" spans="1:11" ht="20.25">
      <c r="A1" s="105" t="s">
        <v>52</v>
      </c>
      <c r="B1" s="105"/>
      <c r="C1" s="105"/>
      <c r="D1" s="105"/>
      <c r="E1" s="105"/>
      <c r="F1" s="105"/>
      <c r="G1" s="105"/>
      <c r="H1" s="105"/>
      <c r="I1" s="105"/>
      <c r="J1" s="37" t="s">
        <v>56</v>
      </c>
      <c r="K1" s="37">
        <f>VLOOKUP(month,месяцы!$A$1:$B$12,2,FALSE)</f>
        <v>4</v>
      </c>
    </row>
    <row r="2" spans="1:16" ht="16.5">
      <c r="A2" s="106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06"/>
      <c r="C2" s="106"/>
      <c r="D2" s="106"/>
      <c r="E2" s="106"/>
      <c r="F2" s="106"/>
      <c r="G2" s="39"/>
      <c r="H2" s="40"/>
      <c r="I2" s="41">
        <v>48560</v>
      </c>
      <c r="J2" s="37">
        <v>2023</v>
      </c>
      <c r="K2" s="37"/>
      <c r="L2" s="53"/>
      <c r="M2" s="53"/>
      <c r="N2" s="53"/>
      <c r="O2" s="53"/>
      <c r="P2" s="53"/>
    </row>
    <row r="3" spans="1:16" ht="105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(апрель)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45</v>
      </c>
      <c r="K3" s="35"/>
      <c r="L3" s="35"/>
      <c r="M3" s="35"/>
      <c r="N3" s="35"/>
      <c r="O3" s="35"/>
      <c r="P3" s="35"/>
    </row>
    <row r="4" spans="1:16" ht="16.5">
      <c r="A4" s="65" t="s">
        <v>2</v>
      </c>
      <c r="B4" s="73">
        <v>0</v>
      </c>
      <c r="C4" s="74"/>
      <c r="D4" s="89">
        <f>_xlfn.IFERROR(G4/B4*1000,0)</f>
        <v>0</v>
      </c>
      <c r="E4" s="75">
        <f>_xlfn.IFERROR(I4/C4/$K$1*1000,0)</f>
        <v>0</v>
      </c>
      <c r="F4" s="90">
        <f>_xlfn.IFERROR(E4/$I$2*100,0)</f>
        <v>0</v>
      </c>
      <c r="G4" s="74">
        <v>0</v>
      </c>
      <c r="H4" s="74">
        <v>0</v>
      </c>
      <c r="I4" s="77"/>
      <c r="J4" s="86"/>
      <c r="K4" s="43"/>
      <c r="L4" s="43"/>
      <c r="M4" s="43"/>
      <c r="N4" s="43"/>
      <c r="O4" s="43"/>
      <c r="P4" s="43"/>
    </row>
    <row r="5" spans="1:16" ht="16.5">
      <c r="A5" s="65" t="s">
        <v>3</v>
      </c>
      <c r="B5" s="73">
        <v>0</v>
      </c>
      <c r="C5" s="74"/>
      <c r="D5" s="89">
        <f aca="true" t="shared" si="0" ref="D5:D20">_xlfn.IFERROR(G5/B5*1000,0)</f>
        <v>0</v>
      </c>
      <c r="E5" s="75">
        <f aca="true" t="shared" si="1" ref="E5:E20">_xlfn.IFERROR(I5/C5/$K$1*1000,0)</f>
        <v>0</v>
      </c>
      <c r="F5" s="90">
        <f aca="true" t="shared" si="2" ref="F5:F20">_xlfn.IFERROR(E5/$I$2*100,0)</f>
        <v>0</v>
      </c>
      <c r="G5" s="74">
        <v>0</v>
      </c>
      <c r="H5" s="74">
        <v>0</v>
      </c>
      <c r="I5" s="77"/>
      <c r="J5" s="86"/>
      <c r="K5" s="43"/>
      <c r="L5" s="43"/>
      <c r="M5" s="43"/>
      <c r="N5" s="43"/>
      <c r="O5" s="43"/>
      <c r="P5" s="43"/>
    </row>
    <row r="6" spans="1:16" ht="16.5">
      <c r="A6" s="65" t="s">
        <v>4</v>
      </c>
      <c r="B6" s="73">
        <v>0</v>
      </c>
      <c r="C6" s="74"/>
      <c r="D6" s="89">
        <f t="shared" si="0"/>
        <v>0</v>
      </c>
      <c r="E6" s="75">
        <f t="shared" si="1"/>
        <v>0</v>
      </c>
      <c r="F6" s="90">
        <f t="shared" si="2"/>
        <v>0</v>
      </c>
      <c r="G6" s="74">
        <v>0</v>
      </c>
      <c r="H6" s="74">
        <v>0</v>
      </c>
      <c r="I6" s="77"/>
      <c r="J6" s="86"/>
      <c r="K6" s="43"/>
      <c r="L6" s="43"/>
      <c r="M6" s="43"/>
      <c r="N6" s="43"/>
      <c r="O6" s="43"/>
      <c r="P6" s="43"/>
    </row>
    <row r="7" spans="1:16" ht="16.5">
      <c r="A7" s="65" t="s">
        <v>6</v>
      </c>
      <c r="B7" s="73">
        <v>0</v>
      </c>
      <c r="C7" s="74"/>
      <c r="D7" s="89">
        <f t="shared" si="0"/>
        <v>0</v>
      </c>
      <c r="E7" s="75">
        <f t="shared" si="1"/>
        <v>0</v>
      </c>
      <c r="F7" s="90">
        <f t="shared" si="2"/>
        <v>0</v>
      </c>
      <c r="G7" s="74">
        <v>0</v>
      </c>
      <c r="H7" s="74">
        <v>0</v>
      </c>
      <c r="I7" s="77"/>
      <c r="J7" s="86"/>
      <c r="K7" s="43"/>
      <c r="L7" s="43"/>
      <c r="M7" s="43"/>
      <c r="N7" s="43"/>
      <c r="O7" s="43"/>
      <c r="P7" s="43"/>
    </row>
    <row r="8" spans="1:16" ht="16.5">
      <c r="A8" s="65" t="s">
        <v>7</v>
      </c>
      <c r="B8" s="77">
        <v>0</v>
      </c>
      <c r="C8" s="74"/>
      <c r="D8" s="89">
        <f t="shared" si="0"/>
        <v>0</v>
      </c>
      <c r="E8" s="75">
        <f t="shared" si="1"/>
        <v>0</v>
      </c>
      <c r="F8" s="90">
        <f t="shared" si="2"/>
        <v>0</v>
      </c>
      <c r="G8" s="74">
        <v>0</v>
      </c>
      <c r="H8" s="74">
        <v>0</v>
      </c>
      <c r="I8" s="77"/>
      <c r="J8" s="86"/>
      <c r="K8" s="43"/>
      <c r="L8" s="43"/>
      <c r="M8" s="43"/>
      <c r="N8" s="43"/>
      <c r="O8" s="43"/>
      <c r="P8" s="43"/>
    </row>
    <row r="9" spans="1:16" s="45" customFormat="1" ht="16.5">
      <c r="A9" s="65" t="s">
        <v>8</v>
      </c>
      <c r="B9" s="77">
        <v>0</v>
      </c>
      <c r="C9" s="74"/>
      <c r="D9" s="89">
        <f t="shared" si="0"/>
        <v>0</v>
      </c>
      <c r="E9" s="75">
        <f t="shared" si="1"/>
        <v>0</v>
      </c>
      <c r="F9" s="90">
        <f t="shared" si="2"/>
        <v>0</v>
      </c>
      <c r="G9" s="74">
        <v>0</v>
      </c>
      <c r="H9" s="74">
        <v>0</v>
      </c>
      <c r="I9" s="77"/>
      <c r="J9" s="86"/>
      <c r="K9" s="43"/>
      <c r="L9" s="43"/>
      <c r="M9" s="43"/>
      <c r="N9" s="43"/>
      <c r="O9" s="43"/>
      <c r="P9" s="43"/>
    </row>
    <row r="10" spans="1:16" ht="16.5">
      <c r="A10" s="65" t="s">
        <v>9</v>
      </c>
      <c r="B10" s="77">
        <v>0</v>
      </c>
      <c r="C10" s="74"/>
      <c r="D10" s="89">
        <f t="shared" si="0"/>
        <v>0</v>
      </c>
      <c r="E10" s="75">
        <f t="shared" si="1"/>
        <v>0</v>
      </c>
      <c r="F10" s="90">
        <f t="shared" si="2"/>
        <v>0</v>
      </c>
      <c r="G10" s="74">
        <v>0</v>
      </c>
      <c r="H10" s="74">
        <v>0</v>
      </c>
      <c r="I10" s="77"/>
      <c r="J10" s="86"/>
      <c r="K10" s="43"/>
      <c r="L10" s="43"/>
      <c r="M10" s="43"/>
      <c r="N10" s="43"/>
      <c r="O10" s="43"/>
      <c r="P10" s="43"/>
    </row>
    <row r="11" spans="1:16" ht="16.5">
      <c r="A11" s="65" t="s">
        <v>10</v>
      </c>
      <c r="B11" s="77">
        <v>0</v>
      </c>
      <c r="C11" s="74"/>
      <c r="D11" s="89">
        <f t="shared" si="0"/>
        <v>0</v>
      </c>
      <c r="E11" s="75">
        <f t="shared" si="1"/>
        <v>0</v>
      </c>
      <c r="F11" s="90">
        <f t="shared" si="2"/>
        <v>0</v>
      </c>
      <c r="G11" s="74">
        <v>0</v>
      </c>
      <c r="H11" s="74">
        <v>0</v>
      </c>
      <c r="I11" s="77"/>
      <c r="J11" s="86"/>
      <c r="K11" s="43"/>
      <c r="L11" s="43"/>
      <c r="M11" s="43"/>
      <c r="N11" s="43"/>
      <c r="O11" s="43"/>
      <c r="P11" s="43"/>
    </row>
    <row r="12" spans="1:16" s="45" customFormat="1" ht="16.5">
      <c r="A12" s="66" t="s">
        <v>11</v>
      </c>
      <c r="B12" s="78">
        <v>0</v>
      </c>
      <c r="C12" s="74"/>
      <c r="D12" s="89">
        <f t="shared" si="0"/>
        <v>0</v>
      </c>
      <c r="E12" s="75">
        <f t="shared" si="1"/>
        <v>0</v>
      </c>
      <c r="F12" s="90">
        <f t="shared" si="2"/>
        <v>0</v>
      </c>
      <c r="G12" s="74">
        <v>0</v>
      </c>
      <c r="H12" s="74">
        <v>0</v>
      </c>
      <c r="I12" s="77"/>
      <c r="J12" s="86"/>
      <c r="K12" s="43"/>
      <c r="L12" s="43"/>
      <c r="M12" s="43"/>
      <c r="N12" s="43"/>
      <c r="O12" s="43"/>
      <c r="P12" s="43"/>
    </row>
    <row r="13" spans="1:16" s="46" customFormat="1" ht="16.5">
      <c r="A13" s="65" t="s">
        <v>12</v>
      </c>
      <c r="B13" s="77">
        <v>0</v>
      </c>
      <c r="C13" s="74"/>
      <c r="D13" s="89">
        <f t="shared" si="0"/>
        <v>0</v>
      </c>
      <c r="E13" s="75">
        <f t="shared" si="1"/>
        <v>0</v>
      </c>
      <c r="F13" s="90">
        <f t="shared" si="2"/>
        <v>0</v>
      </c>
      <c r="G13" s="74">
        <v>0</v>
      </c>
      <c r="H13" s="74">
        <v>0</v>
      </c>
      <c r="I13" s="77"/>
      <c r="J13" s="86"/>
      <c r="K13" s="43"/>
      <c r="L13" s="43"/>
      <c r="M13" s="43"/>
      <c r="N13" s="43"/>
      <c r="O13" s="43"/>
      <c r="P13" s="43"/>
    </row>
    <row r="14" spans="1:16" s="45" customFormat="1" ht="30">
      <c r="A14" s="66" t="s">
        <v>13</v>
      </c>
      <c r="B14" s="78">
        <v>0</v>
      </c>
      <c r="C14" s="74"/>
      <c r="D14" s="89">
        <f>_xlfn.IFERROR(G14/B14*1000,0)</f>
        <v>0</v>
      </c>
      <c r="E14" s="75">
        <f t="shared" si="1"/>
        <v>0</v>
      </c>
      <c r="F14" s="90">
        <f t="shared" si="2"/>
        <v>0</v>
      </c>
      <c r="G14" s="74">
        <v>0</v>
      </c>
      <c r="H14" s="74">
        <v>0</v>
      </c>
      <c r="I14" s="77"/>
      <c r="J14" s="86"/>
      <c r="K14" s="43"/>
      <c r="L14" s="43"/>
      <c r="M14" s="43"/>
      <c r="N14" s="43"/>
      <c r="O14" s="43"/>
      <c r="P14" s="43"/>
    </row>
    <row r="15" spans="1:16" s="45" customFormat="1" ht="16.5">
      <c r="A15" s="65" t="s">
        <v>14</v>
      </c>
      <c r="B15" s="77">
        <v>0</v>
      </c>
      <c r="C15" s="74"/>
      <c r="D15" s="89">
        <f t="shared" si="0"/>
        <v>0</v>
      </c>
      <c r="E15" s="75">
        <f t="shared" si="1"/>
        <v>0</v>
      </c>
      <c r="F15" s="90">
        <f t="shared" si="2"/>
        <v>0</v>
      </c>
      <c r="G15" s="74">
        <v>0</v>
      </c>
      <c r="H15" s="74">
        <v>0</v>
      </c>
      <c r="I15" s="77"/>
      <c r="J15" s="86"/>
      <c r="K15" s="43"/>
      <c r="L15" s="43"/>
      <c r="M15" s="43"/>
      <c r="N15" s="43"/>
      <c r="O15" s="43"/>
      <c r="P15" s="43"/>
    </row>
    <row r="16" spans="1:16" s="45" customFormat="1" ht="16.5">
      <c r="A16" s="67" t="s">
        <v>65</v>
      </c>
      <c r="B16" s="77">
        <v>33.89999999999998</v>
      </c>
      <c r="C16" s="74">
        <v>33.3</v>
      </c>
      <c r="D16" s="89">
        <f t="shared" si="0"/>
        <v>48557.52212389382</v>
      </c>
      <c r="E16" s="75">
        <f t="shared" si="1"/>
        <v>48560.06006006006</v>
      </c>
      <c r="F16" s="90">
        <f t="shared" si="2"/>
        <v>100.0001236821665</v>
      </c>
      <c r="G16" s="74">
        <v>1646.0999999999995</v>
      </c>
      <c r="H16" s="74">
        <v>1.2000000000000002</v>
      </c>
      <c r="I16" s="77">
        <v>6468.2</v>
      </c>
      <c r="J16" s="86">
        <v>4</v>
      </c>
      <c r="K16" s="43"/>
      <c r="L16" s="43"/>
      <c r="M16" s="43"/>
      <c r="N16" s="43"/>
      <c r="O16" s="43"/>
      <c r="P16" s="43"/>
    </row>
    <row r="17" spans="1:16" s="45" customFormat="1" ht="16.5">
      <c r="A17" s="65" t="s">
        <v>15</v>
      </c>
      <c r="B17" s="77">
        <v>0</v>
      </c>
      <c r="C17" s="74"/>
      <c r="D17" s="89">
        <f t="shared" si="0"/>
        <v>0</v>
      </c>
      <c r="E17" s="75">
        <f t="shared" si="1"/>
        <v>0</v>
      </c>
      <c r="F17" s="90">
        <f t="shared" si="2"/>
        <v>0</v>
      </c>
      <c r="G17" s="74">
        <v>0</v>
      </c>
      <c r="H17" s="74">
        <v>0</v>
      </c>
      <c r="I17" s="77"/>
      <c r="J17" s="86"/>
      <c r="K17" s="43"/>
      <c r="L17" s="43"/>
      <c r="M17" s="43"/>
      <c r="N17" s="43"/>
      <c r="O17" s="43"/>
      <c r="P17" s="43"/>
    </row>
    <row r="18" spans="1:16" ht="16.5">
      <c r="A18" s="65" t="s">
        <v>16</v>
      </c>
      <c r="B18" s="77">
        <v>0</v>
      </c>
      <c r="C18" s="74"/>
      <c r="D18" s="89">
        <f t="shared" si="0"/>
        <v>0</v>
      </c>
      <c r="E18" s="75">
        <f t="shared" si="1"/>
        <v>0</v>
      </c>
      <c r="F18" s="90">
        <f t="shared" si="2"/>
        <v>0</v>
      </c>
      <c r="G18" s="74">
        <v>0</v>
      </c>
      <c r="H18" s="74">
        <v>0</v>
      </c>
      <c r="I18" s="77"/>
      <c r="J18" s="86"/>
      <c r="K18" s="43"/>
      <c r="L18" s="43"/>
      <c r="M18" s="43"/>
      <c r="N18" s="43"/>
      <c r="O18" s="43"/>
      <c r="P18" s="43"/>
    </row>
    <row r="19" spans="1:16" ht="16.5">
      <c r="A19" s="65" t="s">
        <v>17</v>
      </c>
      <c r="B19" s="77">
        <v>0</v>
      </c>
      <c r="C19" s="74"/>
      <c r="D19" s="89">
        <f t="shared" si="0"/>
        <v>0</v>
      </c>
      <c r="E19" s="75">
        <f t="shared" si="1"/>
        <v>0</v>
      </c>
      <c r="F19" s="90">
        <f t="shared" si="2"/>
        <v>0</v>
      </c>
      <c r="G19" s="74">
        <v>0</v>
      </c>
      <c r="H19" s="74">
        <v>0</v>
      </c>
      <c r="I19" s="77"/>
      <c r="J19" s="86"/>
      <c r="K19" s="43"/>
      <c r="L19" s="43"/>
      <c r="M19" s="43"/>
      <c r="N19" s="43"/>
      <c r="O19" s="43"/>
      <c r="P19" s="43"/>
    </row>
    <row r="20" spans="1:16" ht="16.5">
      <c r="A20" s="68" t="s">
        <v>18</v>
      </c>
      <c r="B20" s="79">
        <v>0</v>
      </c>
      <c r="C20" s="80"/>
      <c r="D20" s="91">
        <f t="shared" si="0"/>
        <v>0</v>
      </c>
      <c r="E20" s="75">
        <f t="shared" si="1"/>
        <v>0</v>
      </c>
      <c r="F20" s="90">
        <f t="shared" si="2"/>
        <v>0</v>
      </c>
      <c r="G20" s="80">
        <v>0</v>
      </c>
      <c r="H20" s="80">
        <v>0</v>
      </c>
      <c r="I20" s="79"/>
      <c r="J20" s="87"/>
      <c r="K20" s="43"/>
      <c r="L20" s="43"/>
      <c r="M20" s="43"/>
      <c r="N20" s="43"/>
      <c r="O20" s="43"/>
      <c r="P20" s="43"/>
    </row>
    <row r="21" spans="1:16" s="48" customFormat="1" ht="16.5">
      <c r="A21" s="69" t="s">
        <v>46</v>
      </c>
      <c r="B21" s="82">
        <f>SUM(B4:B20)</f>
        <v>33.89999999999998</v>
      </c>
      <c r="C21" s="82">
        <f>SUM(C4:C20)</f>
        <v>33.3</v>
      </c>
      <c r="D21" s="82">
        <f>_xlfn.IFERROR(G21/B21*1000,0)</f>
        <v>48557.52212389382</v>
      </c>
      <c r="E21" s="82">
        <f>_xlfn.IFERROR(I21/C21/$K$1*1000,0)</f>
        <v>48560.06006006006</v>
      </c>
      <c r="F21" s="92">
        <f>_xlfn.IFERROR(E21/$I$2*100,0)</f>
        <v>100.0001236821665</v>
      </c>
      <c r="G21" s="82">
        <f>SUM(G4:G20)</f>
        <v>1646.0999999999995</v>
      </c>
      <c r="H21" s="82">
        <f>SUM(H4:H20)</f>
        <v>1.2000000000000002</v>
      </c>
      <c r="I21" s="82">
        <f>SUM(I4:I20)</f>
        <v>6468.2</v>
      </c>
      <c r="J21" s="82">
        <f>SUM(J4:J20)</f>
        <v>4</v>
      </c>
      <c r="K21" s="47"/>
      <c r="L21" s="47"/>
      <c r="M21" s="47"/>
      <c r="N21" s="47"/>
      <c r="O21" s="64"/>
      <c r="P21" s="64"/>
    </row>
    <row r="22" spans="1:13" ht="16.5">
      <c r="A22" s="42" t="s">
        <v>73</v>
      </c>
      <c r="B22" s="79">
        <v>13</v>
      </c>
      <c r="C22" s="80">
        <v>13.25</v>
      </c>
      <c r="D22" s="81">
        <f aca="true" t="shared" si="3" ref="D22:D31">_xlfn.IFERROR(G22/B22*1000,0)</f>
        <v>50615.38461538461</v>
      </c>
      <c r="E22" s="75">
        <f aca="true" t="shared" si="4" ref="E22:E31">_xlfn.IFERROR(I22/C22/$K$1*1000,0)</f>
        <v>48332.07547169811</v>
      </c>
      <c r="F22" s="76">
        <f aca="true" t="shared" si="5" ref="F22:F31">_xlfn.IFERROR(E22/$I$2*100,0)</f>
        <v>99.53063317894998</v>
      </c>
      <c r="G22" s="80">
        <v>658</v>
      </c>
      <c r="H22" s="80">
        <v>0</v>
      </c>
      <c r="I22" s="79">
        <f>1903.6+658</f>
        <v>2561.6</v>
      </c>
      <c r="J22" s="87"/>
      <c r="L22" s="36"/>
      <c r="M22" s="36"/>
    </row>
    <row r="23" spans="1:13" ht="16.5">
      <c r="A23" s="42" t="s">
        <v>74</v>
      </c>
      <c r="B23" s="79">
        <v>18</v>
      </c>
      <c r="C23" s="80">
        <v>18.25</v>
      </c>
      <c r="D23" s="81">
        <f t="shared" si="3"/>
        <v>54138.88888888888</v>
      </c>
      <c r="E23" s="75">
        <f t="shared" si="4"/>
        <v>57001.36986301371</v>
      </c>
      <c r="F23" s="76">
        <f t="shared" si="5"/>
        <v>117.38338110175806</v>
      </c>
      <c r="G23" s="80">
        <v>974.5</v>
      </c>
      <c r="H23" s="80">
        <v>0</v>
      </c>
      <c r="I23" s="79">
        <f>3186.6+974.5</f>
        <v>4161.1</v>
      </c>
      <c r="J23" s="87"/>
      <c r="L23" s="36"/>
      <c r="M23" s="36"/>
    </row>
    <row r="24" spans="1:13" ht="31.5">
      <c r="A24" s="42" t="s">
        <v>75</v>
      </c>
      <c r="B24" s="79">
        <v>32</v>
      </c>
      <c r="C24" s="80">
        <v>33.6</v>
      </c>
      <c r="D24" s="81">
        <f t="shared" si="3"/>
        <v>47781.25</v>
      </c>
      <c r="E24" s="75">
        <f t="shared" si="4"/>
        <v>44271.57738095238</v>
      </c>
      <c r="F24" s="76">
        <f t="shared" si="5"/>
        <v>91.16881668235663</v>
      </c>
      <c r="G24" s="80">
        <v>1529</v>
      </c>
      <c r="H24" s="80">
        <v>0</v>
      </c>
      <c r="I24" s="79">
        <f>4421.1+1529</f>
        <v>5950.1</v>
      </c>
      <c r="J24" s="87"/>
      <c r="L24" s="36"/>
      <c r="M24" s="36"/>
    </row>
    <row r="25" spans="1:13" ht="16.5">
      <c r="A25" s="42" t="s">
        <v>76</v>
      </c>
      <c r="B25" s="79">
        <v>10</v>
      </c>
      <c r="C25" s="80">
        <v>10</v>
      </c>
      <c r="D25" s="81">
        <f t="shared" si="3"/>
        <v>47070</v>
      </c>
      <c r="E25" s="75">
        <f t="shared" si="4"/>
        <v>53792.5</v>
      </c>
      <c r="F25" s="76">
        <f t="shared" si="5"/>
        <v>110.77532948929161</v>
      </c>
      <c r="G25" s="80">
        <v>470.7</v>
      </c>
      <c r="H25" s="80">
        <v>0</v>
      </c>
      <c r="I25" s="79">
        <f>1681+470.7</f>
        <v>2151.7</v>
      </c>
      <c r="J25" s="87"/>
      <c r="L25" s="36"/>
      <c r="M25" s="36"/>
    </row>
    <row r="26" spans="1:13" ht="16.5">
      <c r="A26" s="42" t="s">
        <v>77</v>
      </c>
      <c r="B26" s="79">
        <v>16</v>
      </c>
      <c r="C26" s="80">
        <v>17.25</v>
      </c>
      <c r="D26" s="81">
        <f t="shared" si="3"/>
        <v>47012.5</v>
      </c>
      <c r="E26" s="75">
        <f t="shared" si="4"/>
        <v>47595.652173913055</v>
      </c>
      <c r="F26" s="76">
        <f t="shared" si="5"/>
        <v>98.01411073705324</v>
      </c>
      <c r="G26" s="80">
        <v>752.2</v>
      </c>
      <c r="H26" s="80">
        <v>0</v>
      </c>
      <c r="I26" s="79">
        <f>2531.9+752.2</f>
        <v>3284.1000000000004</v>
      </c>
      <c r="J26" s="87"/>
      <c r="L26" s="36"/>
      <c r="M26" s="36"/>
    </row>
    <row r="27" spans="1:13" ht="16.5">
      <c r="A27" s="42" t="s">
        <v>78</v>
      </c>
      <c r="B27" s="79">
        <v>18.8</v>
      </c>
      <c r="C27" s="80">
        <v>18.3</v>
      </c>
      <c r="D27" s="81">
        <f t="shared" si="3"/>
        <v>50904.25531914893</v>
      </c>
      <c r="E27" s="75">
        <f t="shared" si="4"/>
        <v>50553.27868852459</v>
      </c>
      <c r="F27" s="76">
        <f t="shared" si="5"/>
        <v>104.10477489399628</v>
      </c>
      <c r="G27" s="80">
        <v>956.9999999999999</v>
      </c>
      <c r="H27" s="80">
        <v>0</v>
      </c>
      <c r="I27" s="79">
        <f>2743.5+957</f>
        <v>3700.5</v>
      </c>
      <c r="J27" s="87"/>
      <c r="L27" s="36"/>
      <c r="M27" s="36"/>
    </row>
    <row r="28" spans="1:13" ht="16.5">
      <c r="A28" s="42" t="s">
        <v>79</v>
      </c>
      <c r="B28" s="79">
        <v>12</v>
      </c>
      <c r="C28" s="80">
        <v>13.1</v>
      </c>
      <c r="D28" s="81">
        <f t="shared" si="3"/>
        <v>45250</v>
      </c>
      <c r="E28" s="75">
        <f t="shared" si="4"/>
        <v>47971.37404580152</v>
      </c>
      <c r="F28" s="76">
        <f t="shared" si="5"/>
        <v>98.78783782084334</v>
      </c>
      <c r="G28" s="80">
        <v>543</v>
      </c>
      <c r="H28" s="80">
        <v>0</v>
      </c>
      <c r="I28" s="79">
        <f>1970.7+543</f>
        <v>2513.7</v>
      </c>
      <c r="J28" s="87"/>
      <c r="L28" s="36"/>
      <c r="M28" s="36"/>
    </row>
    <row r="29" spans="1:13" ht="16.5">
      <c r="A29" s="42" t="s">
        <v>80</v>
      </c>
      <c r="B29" s="79">
        <v>31</v>
      </c>
      <c r="C29" s="80">
        <v>31.5</v>
      </c>
      <c r="D29" s="81">
        <f t="shared" si="3"/>
        <v>44280.645161290326</v>
      </c>
      <c r="E29" s="75">
        <f t="shared" si="4"/>
        <v>48561.90476190476</v>
      </c>
      <c r="F29" s="76">
        <f t="shared" si="5"/>
        <v>100.00392249156664</v>
      </c>
      <c r="G29" s="80">
        <v>1372.7</v>
      </c>
      <c r="H29" s="80">
        <v>0</v>
      </c>
      <c r="I29" s="79">
        <f>4746.1+1372.7</f>
        <v>6118.8</v>
      </c>
      <c r="J29" s="87">
        <v>67.8</v>
      </c>
      <c r="L29" s="36"/>
      <c r="M29" s="36"/>
    </row>
    <row r="30" spans="1:13" ht="16.5">
      <c r="A30" s="42" t="s">
        <v>81</v>
      </c>
      <c r="B30" s="79">
        <v>12</v>
      </c>
      <c r="C30" s="80">
        <v>12</v>
      </c>
      <c r="D30" s="81">
        <f>_xlfn.IFERROR(G30/B30*1000,0)</f>
        <v>49650</v>
      </c>
      <c r="E30" s="75">
        <f>_xlfn.IFERROR(I30/C30/$K$1*1000,0)</f>
        <v>49120.833333333336</v>
      </c>
      <c r="F30" s="76">
        <f>_xlfn.IFERROR(E30/$I$2*100,0)</f>
        <v>101.1549286106535</v>
      </c>
      <c r="G30" s="80">
        <v>595.8</v>
      </c>
      <c r="H30" s="80">
        <v>0</v>
      </c>
      <c r="I30" s="79">
        <f>1762+595.8</f>
        <v>2357.8</v>
      </c>
      <c r="J30" s="87"/>
      <c r="L30" s="36"/>
      <c r="M30" s="36"/>
    </row>
    <row r="31" spans="1:14" ht="16.5">
      <c r="A31" s="42" t="s">
        <v>82</v>
      </c>
      <c r="B31" s="79">
        <v>19</v>
      </c>
      <c r="C31" s="80">
        <v>19.5</v>
      </c>
      <c r="D31" s="81">
        <f t="shared" si="3"/>
        <v>48447.36842105263</v>
      </c>
      <c r="E31" s="75">
        <f t="shared" si="4"/>
        <v>51632.05128205129</v>
      </c>
      <c r="F31" s="76">
        <f t="shared" si="5"/>
        <v>106.32630000422422</v>
      </c>
      <c r="G31" s="80">
        <v>920.5</v>
      </c>
      <c r="H31" s="80">
        <v>0</v>
      </c>
      <c r="I31" s="79">
        <f>3106.8+920.5</f>
        <v>4027.3</v>
      </c>
      <c r="J31" s="87"/>
      <c r="L31" s="95"/>
      <c r="M31" s="95"/>
      <c r="N31" s="95"/>
    </row>
    <row r="32" spans="1:17" ht="16.5">
      <c r="A32" s="69" t="s">
        <v>46</v>
      </c>
      <c r="B32" s="82">
        <f>SUM(B22:B31)</f>
        <v>181.8</v>
      </c>
      <c r="C32" s="82">
        <f>SUM(C22:C31)</f>
        <v>186.75</v>
      </c>
      <c r="D32" s="82">
        <f>_xlfn.IFERROR(G32/B32*1000,0)</f>
        <v>48258.52585258525</v>
      </c>
      <c r="E32" s="82">
        <f>_xlfn.IFERROR(I32/C32/$K$1*1000,0)</f>
        <v>49299.46452476574</v>
      </c>
      <c r="F32" s="83">
        <f>_xlfn.IFERROR(E32/$I$2*100,0)</f>
        <v>101.52278526516834</v>
      </c>
      <c r="G32" s="82">
        <f>SUM(G22:G31)</f>
        <v>8773.4</v>
      </c>
      <c r="H32" s="82">
        <f>SUM(H22:H31)</f>
        <v>0</v>
      </c>
      <c r="I32" s="82">
        <f>SUM(I22:I31)</f>
        <v>36826.700000000004</v>
      </c>
      <c r="J32" s="82">
        <f>SUM(J22:J31)</f>
        <v>67.8</v>
      </c>
      <c r="L32" s="36"/>
      <c r="M32" s="36"/>
      <c r="N32" s="36"/>
      <c r="O32" s="36"/>
      <c r="P32" s="36"/>
      <c r="Q32" s="36"/>
    </row>
    <row r="33" spans="1:14" ht="16.5">
      <c r="A33" s="85" t="s">
        <v>48</v>
      </c>
      <c r="B33" s="82">
        <f>B21+B32</f>
        <v>215.7</v>
      </c>
      <c r="C33" s="82">
        <f>C21+C32</f>
        <v>220.05</v>
      </c>
      <c r="D33" s="82">
        <f>_xlfn.IFERROR(G33/B33*1000,0)</f>
        <v>48305.516921650444</v>
      </c>
      <c r="E33" s="82">
        <f>_xlfn.IFERROR(I33/C33/$K$1*1000,0)</f>
        <v>49187.57100658941</v>
      </c>
      <c r="F33" s="83">
        <f>_xlfn.IFERROR(E33/$I$2*100,0)</f>
        <v>101.29236203992878</v>
      </c>
      <c r="G33" s="82">
        <f>G21+G32</f>
        <v>10419.5</v>
      </c>
      <c r="H33" s="82">
        <f>H21+H32</f>
        <v>1.2000000000000002</v>
      </c>
      <c r="I33" s="82">
        <f>I21+I32</f>
        <v>43294.9</v>
      </c>
      <c r="J33" s="82">
        <f>J21+J32</f>
        <v>71.8</v>
      </c>
      <c r="L33" s="51"/>
      <c r="M33" s="36"/>
      <c r="N33" s="51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  <dataValidation type="decimal" allowBlank="1" showInputMessage="1" showErrorMessage="1" errorTitle="Внимание" error="Допускается ввод только неотрицательных чисел!" sqref="J5:M9">
      <formula1>0</formula1>
      <formula2>9.99999999999999E+23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L41"/>
  <sheetViews>
    <sheetView zoomScalePageLayoutView="0" workbookViewId="0" topLeftCell="A1">
      <selection activeCell="A14" sqref="A14"/>
    </sheetView>
  </sheetViews>
  <sheetFormatPr defaultColWidth="16.421875" defaultRowHeight="15"/>
  <cols>
    <col min="1" max="1" width="37.421875" style="27" customWidth="1"/>
    <col min="2" max="2" width="14.7109375" style="28" customWidth="1"/>
    <col min="3" max="3" width="14.421875" style="29" customWidth="1"/>
    <col min="4" max="4" width="16.421875" style="28" customWidth="1"/>
    <col min="5" max="5" width="16.421875" style="30" customWidth="1"/>
    <col min="6" max="6" width="15.7109375" style="28" customWidth="1"/>
    <col min="7" max="7" width="11.28125" style="28" customWidth="1"/>
    <col min="8" max="8" width="13.7109375" style="28" customWidth="1"/>
    <col min="9" max="9" width="14.7109375" style="28" customWidth="1"/>
    <col min="10" max="10" width="11.140625" style="4" customWidth="1"/>
    <col min="11" max="12" width="9.7109375" style="4" customWidth="1"/>
    <col min="13" max="16384" width="16.421875" style="4" customWidth="1"/>
  </cols>
  <sheetData>
    <row r="1" spans="1:10" ht="35.25" customHeight="1">
      <c r="A1" s="1" t="s">
        <v>5</v>
      </c>
      <c r="B1" s="2"/>
      <c r="C1" s="2"/>
      <c r="D1" s="3"/>
      <c r="E1" s="3"/>
      <c r="F1" s="3"/>
      <c r="G1" s="3"/>
      <c r="H1" s="3"/>
      <c r="I1" s="3"/>
      <c r="J1" s="3"/>
    </row>
    <row r="2" spans="1:10" ht="21" customHeight="1">
      <c r="A2" s="5" t="s">
        <v>2</v>
      </c>
      <c r="B2" s="6"/>
      <c r="C2" s="7"/>
      <c r="D2" s="8"/>
      <c r="E2" s="7"/>
      <c r="F2" s="9"/>
      <c r="G2" s="7"/>
      <c r="H2" s="7"/>
      <c r="I2" s="10"/>
      <c r="J2" s="11"/>
    </row>
    <row r="3" spans="1:10" ht="21" customHeight="1">
      <c r="A3" s="5" t="s">
        <v>3</v>
      </c>
      <c r="B3" s="6"/>
      <c r="C3" s="7"/>
      <c r="D3" s="8"/>
      <c r="E3" s="7"/>
      <c r="F3" s="9"/>
      <c r="G3" s="7"/>
      <c r="H3" s="7"/>
      <c r="I3" s="10"/>
      <c r="J3" s="11"/>
    </row>
    <row r="4" spans="1:10" ht="21" customHeight="1">
      <c r="A4" s="5" t="s">
        <v>4</v>
      </c>
      <c r="B4" s="6"/>
      <c r="C4" s="7"/>
      <c r="D4" s="8"/>
      <c r="E4" s="7"/>
      <c r="F4" s="9"/>
      <c r="G4" s="7"/>
      <c r="H4" s="7"/>
      <c r="I4" s="10"/>
      <c r="J4" s="11"/>
    </row>
    <row r="5" spans="1:10" ht="21" customHeight="1">
      <c r="A5" s="5" t="s">
        <v>6</v>
      </c>
      <c r="B5" s="6"/>
      <c r="C5" s="7"/>
      <c r="D5" s="8"/>
      <c r="E5" s="7"/>
      <c r="F5" s="9"/>
      <c r="G5" s="7"/>
      <c r="H5" s="7"/>
      <c r="I5" s="10"/>
      <c r="J5" s="11"/>
    </row>
    <row r="6" spans="1:10" ht="21" customHeight="1">
      <c r="A6" s="5" t="s">
        <v>7</v>
      </c>
      <c r="B6" s="10"/>
      <c r="C6" s="7"/>
      <c r="D6" s="8"/>
      <c r="E6" s="7"/>
      <c r="F6" s="9"/>
      <c r="G6" s="7"/>
      <c r="H6" s="7"/>
      <c r="I6" s="10"/>
      <c r="J6" s="11"/>
    </row>
    <row r="7" spans="1:10" s="12" customFormat="1" ht="16.5">
      <c r="A7" s="5" t="s">
        <v>8</v>
      </c>
      <c r="B7" s="10"/>
      <c r="C7" s="7"/>
      <c r="D7" s="8"/>
      <c r="E7" s="7"/>
      <c r="F7" s="9"/>
      <c r="G7" s="7"/>
      <c r="H7" s="7"/>
      <c r="I7" s="10"/>
      <c r="J7" s="11"/>
    </row>
    <row r="8" spans="1:10" ht="16.5">
      <c r="A8" s="5" t="s">
        <v>9</v>
      </c>
      <c r="B8" s="10"/>
      <c r="C8" s="7"/>
      <c r="D8" s="8"/>
      <c r="E8" s="7"/>
      <c r="F8" s="9"/>
      <c r="G8" s="7"/>
      <c r="H8" s="7"/>
      <c r="I8" s="10"/>
      <c r="J8" s="11"/>
    </row>
    <row r="9" spans="1:10" ht="13.5" customHeight="1">
      <c r="A9" s="5" t="s">
        <v>10</v>
      </c>
      <c r="B9" s="10"/>
      <c r="C9" s="7"/>
      <c r="D9" s="8"/>
      <c r="E9" s="7"/>
      <c r="F9" s="9"/>
      <c r="G9" s="7"/>
      <c r="H9" s="7"/>
      <c r="I9" s="10"/>
      <c r="J9" s="11"/>
    </row>
    <row r="10" spans="1:10" s="12" customFormat="1" ht="16.5">
      <c r="A10" s="13" t="s">
        <v>11</v>
      </c>
      <c r="B10" s="14"/>
      <c r="C10" s="7"/>
      <c r="D10" s="8"/>
      <c r="E10" s="7"/>
      <c r="F10" s="9"/>
      <c r="G10" s="7"/>
      <c r="H10" s="7"/>
      <c r="I10" s="10"/>
      <c r="J10" s="11"/>
    </row>
    <row r="11" spans="1:10" s="15" customFormat="1" ht="16.5">
      <c r="A11" s="5" t="s">
        <v>12</v>
      </c>
      <c r="B11" s="10"/>
      <c r="C11" s="7"/>
      <c r="D11" s="8"/>
      <c r="E11" s="7"/>
      <c r="F11" s="9"/>
      <c r="G11" s="7"/>
      <c r="H11" s="7"/>
      <c r="I11" s="10"/>
      <c r="J11" s="11"/>
    </row>
    <row r="12" spans="1:10" s="12" customFormat="1" ht="31.5">
      <c r="A12" s="13" t="s">
        <v>13</v>
      </c>
      <c r="B12" s="14"/>
      <c r="C12" s="7"/>
      <c r="D12" s="8"/>
      <c r="E12" s="7"/>
      <c r="F12" s="9"/>
      <c r="G12" s="7"/>
      <c r="H12" s="7"/>
      <c r="I12" s="10"/>
      <c r="J12" s="11"/>
    </row>
    <row r="13" spans="1:10" s="12" customFormat="1" ht="16.5">
      <c r="A13" s="5" t="s">
        <v>14</v>
      </c>
      <c r="B13" s="10"/>
      <c r="C13" s="7"/>
      <c r="D13" s="8"/>
      <c r="E13" s="7"/>
      <c r="F13" s="9"/>
      <c r="G13" s="7"/>
      <c r="H13" s="7"/>
      <c r="I13" s="10"/>
      <c r="J13" s="11"/>
    </row>
    <row r="14" spans="1:10" s="12" customFormat="1" ht="16.5">
      <c r="A14" s="5" t="s">
        <v>65</v>
      </c>
      <c r="B14" s="10"/>
      <c r="C14" s="7"/>
      <c r="D14" s="8"/>
      <c r="E14" s="7"/>
      <c r="F14" s="9"/>
      <c r="G14" s="7"/>
      <c r="H14" s="7"/>
      <c r="I14" s="10"/>
      <c r="J14" s="11"/>
    </row>
    <row r="15" spans="1:10" s="12" customFormat="1" ht="16.5">
      <c r="A15" s="5" t="s">
        <v>15</v>
      </c>
      <c r="B15" s="10"/>
      <c r="C15" s="7"/>
      <c r="D15" s="8"/>
      <c r="E15" s="7"/>
      <c r="F15" s="9"/>
      <c r="G15" s="7"/>
      <c r="H15" s="7"/>
      <c r="I15" s="10"/>
      <c r="J15" s="11"/>
    </row>
    <row r="16" spans="1:10" ht="16.5">
      <c r="A16" s="5" t="s">
        <v>16</v>
      </c>
      <c r="B16" s="10"/>
      <c r="C16" s="7"/>
      <c r="D16" s="8"/>
      <c r="E16" s="7"/>
      <c r="F16" s="9"/>
      <c r="G16" s="7"/>
      <c r="H16" s="7"/>
      <c r="I16" s="10"/>
      <c r="J16" s="11"/>
    </row>
    <row r="17" spans="1:10" ht="16.5">
      <c r="A17" s="5" t="s">
        <v>17</v>
      </c>
      <c r="B17" s="10"/>
      <c r="C17" s="7"/>
      <c r="D17" s="8"/>
      <c r="E17" s="7"/>
      <c r="F17" s="9"/>
      <c r="G17" s="7"/>
      <c r="H17" s="7"/>
      <c r="I17" s="10"/>
      <c r="J17" s="11"/>
    </row>
    <row r="18" spans="1:10" ht="16.5">
      <c r="A18" s="16" t="s">
        <v>18</v>
      </c>
      <c r="B18" s="17"/>
      <c r="C18" s="18"/>
      <c r="D18" s="8"/>
      <c r="E18" s="7"/>
      <c r="F18" s="19"/>
      <c r="G18" s="18"/>
      <c r="H18" s="18"/>
      <c r="I18" s="17"/>
      <c r="J18" s="20"/>
    </row>
    <row r="19" spans="1:12" ht="16.5">
      <c r="A19" s="21" t="s">
        <v>19</v>
      </c>
      <c r="B19" s="10"/>
      <c r="C19" s="7"/>
      <c r="D19" s="8"/>
      <c r="E19" s="7"/>
      <c r="F19" s="9"/>
      <c r="G19" s="7"/>
      <c r="H19" s="7"/>
      <c r="I19" s="7"/>
      <c r="J19" s="11"/>
      <c r="L19" s="22"/>
    </row>
    <row r="20" spans="1:12" ht="45">
      <c r="A20" s="21" t="s">
        <v>20</v>
      </c>
      <c r="B20" s="10"/>
      <c r="C20" s="7"/>
      <c r="D20" s="8"/>
      <c r="E20" s="7"/>
      <c r="F20" s="9"/>
      <c r="G20" s="7"/>
      <c r="H20" s="7"/>
      <c r="I20" s="7"/>
      <c r="J20" s="11"/>
      <c r="L20" s="22"/>
    </row>
    <row r="21" spans="1:12" ht="30">
      <c r="A21" s="21" t="s">
        <v>21</v>
      </c>
      <c r="B21" s="23"/>
      <c r="C21" s="7"/>
      <c r="D21" s="8"/>
      <c r="E21" s="7"/>
      <c r="F21" s="9"/>
      <c r="G21" s="7"/>
      <c r="H21" s="7"/>
      <c r="I21" s="7"/>
      <c r="J21" s="11"/>
      <c r="L21" s="22"/>
    </row>
    <row r="22" spans="1:12" ht="16.5">
      <c r="A22" s="21" t="s">
        <v>22</v>
      </c>
      <c r="B22" s="10"/>
      <c r="C22" s="7"/>
      <c r="D22" s="8"/>
      <c r="E22" s="7"/>
      <c r="F22" s="9"/>
      <c r="G22" s="7"/>
      <c r="H22" s="7"/>
      <c r="I22" s="7"/>
      <c r="J22" s="11"/>
      <c r="L22" s="22"/>
    </row>
    <row r="23" spans="1:12" ht="30">
      <c r="A23" s="21" t="s">
        <v>23</v>
      </c>
      <c r="B23" s="10"/>
      <c r="C23" s="7"/>
      <c r="D23" s="8"/>
      <c r="E23" s="7"/>
      <c r="F23" s="9"/>
      <c r="G23" s="7"/>
      <c r="H23" s="7"/>
      <c r="I23" s="7"/>
      <c r="J23" s="11"/>
      <c r="L23" s="22"/>
    </row>
    <row r="24" spans="1:12" ht="16.5">
      <c r="A24" s="21" t="s">
        <v>24</v>
      </c>
      <c r="B24" s="10"/>
      <c r="C24" s="7"/>
      <c r="D24" s="8"/>
      <c r="E24" s="7"/>
      <c r="F24" s="9"/>
      <c r="G24" s="7"/>
      <c r="H24" s="7"/>
      <c r="I24" s="7"/>
      <c r="J24" s="11"/>
      <c r="L24" s="22"/>
    </row>
    <row r="25" spans="1:12" ht="16.5">
      <c r="A25" s="21" t="s">
        <v>25</v>
      </c>
      <c r="B25" s="23"/>
      <c r="C25" s="7"/>
      <c r="D25" s="8"/>
      <c r="E25" s="7"/>
      <c r="F25" s="9"/>
      <c r="G25" s="7"/>
      <c r="H25" s="7"/>
      <c r="I25" s="7"/>
      <c r="J25" s="11"/>
      <c r="L25" s="22"/>
    </row>
    <row r="26" spans="1:12" ht="16.5">
      <c r="A26" s="21" t="s">
        <v>26</v>
      </c>
      <c r="B26" s="23"/>
      <c r="C26" s="7"/>
      <c r="D26" s="8"/>
      <c r="E26" s="7"/>
      <c r="F26" s="9"/>
      <c r="G26" s="7"/>
      <c r="H26" s="7"/>
      <c r="I26" s="7"/>
      <c r="J26" s="11"/>
      <c r="L26" s="22"/>
    </row>
    <row r="27" spans="1:12" ht="16.5">
      <c r="A27" s="21" t="s">
        <v>27</v>
      </c>
      <c r="B27" s="10"/>
      <c r="C27" s="7"/>
      <c r="D27" s="8"/>
      <c r="E27" s="7"/>
      <c r="F27" s="9"/>
      <c r="G27" s="7"/>
      <c r="H27" s="7"/>
      <c r="I27" s="7"/>
      <c r="J27" s="11"/>
      <c r="L27" s="22"/>
    </row>
    <row r="28" spans="1:12" ht="16.5">
      <c r="A28" s="24" t="s">
        <v>28</v>
      </c>
      <c r="B28" s="23"/>
      <c r="C28" s="7"/>
      <c r="D28" s="8"/>
      <c r="E28" s="7"/>
      <c r="F28" s="9"/>
      <c r="G28" s="7"/>
      <c r="H28" s="7"/>
      <c r="I28" s="7"/>
      <c r="J28" s="11"/>
      <c r="L28" s="22"/>
    </row>
    <row r="29" spans="1:12" ht="16.5">
      <c r="A29" s="21" t="s">
        <v>29</v>
      </c>
      <c r="B29" s="10"/>
      <c r="C29" s="7"/>
      <c r="D29" s="8"/>
      <c r="E29" s="7"/>
      <c r="F29" s="9"/>
      <c r="G29" s="7"/>
      <c r="H29" s="7"/>
      <c r="I29" s="7"/>
      <c r="J29" s="11"/>
      <c r="L29" s="22"/>
    </row>
    <row r="30" spans="1:12" ht="30">
      <c r="A30" s="21" t="s">
        <v>30</v>
      </c>
      <c r="B30" s="23"/>
      <c r="C30" s="7"/>
      <c r="D30" s="8"/>
      <c r="E30" s="7"/>
      <c r="F30" s="9"/>
      <c r="G30" s="7"/>
      <c r="H30" s="7"/>
      <c r="I30" s="7"/>
      <c r="J30" s="11"/>
      <c r="L30" s="22"/>
    </row>
    <row r="31" spans="1:12" ht="30">
      <c r="A31" s="21" t="s">
        <v>31</v>
      </c>
      <c r="B31" s="10"/>
      <c r="C31" s="7"/>
      <c r="D31" s="8"/>
      <c r="E31" s="7"/>
      <c r="F31" s="9"/>
      <c r="G31" s="7"/>
      <c r="H31" s="7"/>
      <c r="I31" s="7"/>
      <c r="J31" s="11"/>
      <c r="L31" s="22"/>
    </row>
    <row r="32" spans="1:12" ht="16.5">
      <c r="A32" s="21" t="s">
        <v>32</v>
      </c>
      <c r="B32" s="10"/>
      <c r="C32" s="7"/>
      <c r="D32" s="8"/>
      <c r="E32" s="7"/>
      <c r="F32" s="9"/>
      <c r="G32" s="7"/>
      <c r="H32" s="7"/>
      <c r="I32" s="7"/>
      <c r="J32" s="11"/>
      <c r="L32" s="22"/>
    </row>
    <row r="33" spans="1:12" ht="21.75" customHeight="1">
      <c r="A33" s="21" t="s">
        <v>33</v>
      </c>
      <c r="B33" s="10"/>
      <c r="C33" s="7"/>
      <c r="D33" s="8"/>
      <c r="E33" s="7"/>
      <c r="F33" s="9"/>
      <c r="G33" s="7"/>
      <c r="H33" s="7"/>
      <c r="I33" s="7"/>
      <c r="J33" s="11"/>
      <c r="L33" s="22"/>
    </row>
    <row r="34" spans="1:12" ht="45">
      <c r="A34" s="21" t="s">
        <v>34</v>
      </c>
      <c r="B34" s="23"/>
      <c r="C34" s="7"/>
      <c r="D34" s="8"/>
      <c r="E34" s="7"/>
      <c r="F34" s="9"/>
      <c r="G34" s="7"/>
      <c r="H34" s="7"/>
      <c r="I34" s="7"/>
      <c r="J34" s="11"/>
      <c r="L34" s="22"/>
    </row>
    <row r="35" spans="1:12" ht="30">
      <c r="A35" s="21" t="s">
        <v>35</v>
      </c>
      <c r="B35" s="10"/>
      <c r="C35" s="7"/>
      <c r="D35" s="8"/>
      <c r="E35" s="7"/>
      <c r="F35" s="9"/>
      <c r="G35" s="7"/>
      <c r="H35" s="7"/>
      <c r="I35" s="7"/>
      <c r="J35" s="11"/>
      <c r="L35" s="22"/>
    </row>
    <row r="36" spans="1:12" ht="16.5">
      <c r="A36" s="21" t="s">
        <v>36</v>
      </c>
      <c r="B36" s="10"/>
      <c r="C36" s="7"/>
      <c r="D36" s="8"/>
      <c r="E36" s="7"/>
      <c r="F36" s="9"/>
      <c r="G36" s="7"/>
      <c r="H36" s="7"/>
      <c r="I36" s="7"/>
      <c r="J36" s="11"/>
      <c r="L36" s="22"/>
    </row>
    <row r="37" spans="1:12" ht="16.5">
      <c r="A37" s="21" t="s">
        <v>37</v>
      </c>
      <c r="B37" s="10"/>
      <c r="C37" s="7"/>
      <c r="D37" s="8"/>
      <c r="E37" s="7"/>
      <c r="F37" s="9"/>
      <c r="G37" s="7"/>
      <c r="H37" s="7"/>
      <c r="I37" s="7"/>
      <c r="J37" s="11"/>
      <c r="L37" s="22"/>
    </row>
    <row r="38" spans="1:12" ht="16.5">
      <c r="A38" s="21" t="s">
        <v>38</v>
      </c>
      <c r="B38" s="10"/>
      <c r="C38" s="7"/>
      <c r="D38" s="8"/>
      <c r="E38" s="7"/>
      <c r="F38" s="9"/>
      <c r="G38" s="7"/>
      <c r="H38" s="7"/>
      <c r="I38" s="7"/>
      <c r="J38" s="11"/>
      <c r="L38" s="22"/>
    </row>
    <row r="39" spans="1:12" ht="30">
      <c r="A39" s="25" t="s">
        <v>39</v>
      </c>
      <c r="B39" s="17"/>
      <c r="C39" s="18"/>
      <c r="D39" s="26"/>
      <c r="E39" s="18"/>
      <c r="F39" s="19"/>
      <c r="G39" s="18"/>
      <c r="H39" s="18"/>
      <c r="I39" s="18"/>
      <c r="J39" s="20"/>
      <c r="L39" s="22"/>
    </row>
    <row r="40" ht="16.5">
      <c r="H40" s="29"/>
    </row>
    <row r="41" ht="16.5">
      <c r="I41" s="29"/>
    </row>
  </sheetData>
  <sheetProtection/>
  <printOptions horizontalCentered="1"/>
  <pageMargins left="0.1968503937007874" right="0.1968503937007874" top="0.3937007874015748" bottom="0.1968503937007874" header="0" footer="0"/>
  <pageSetup errors="dash" fitToWidth="0" fitToHeight="1" horizontalDpi="600" verticalDpi="600" orientation="portrait" paperSize="9" scale="99" r:id="rId1"/>
  <headerFooter alignWithMargins="0">
    <oddFooter>&amp;C&amp;6&amp;Z&amp;F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/>
  <dimension ref="A1:B12"/>
  <sheetViews>
    <sheetView zoomScalePageLayoutView="0" workbookViewId="0" topLeftCell="A1">
      <selection activeCell="J2" sqref="J2"/>
    </sheetView>
  </sheetViews>
  <sheetFormatPr defaultColWidth="9.140625" defaultRowHeight="15"/>
  <sheetData>
    <row r="1" spans="1:2" ht="15">
      <c r="A1" t="s">
        <v>53</v>
      </c>
      <c r="B1">
        <v>1</v>
      </c>
    </row>
    <row r="2" spans="1:2" ht="15">
      <c r="A2" t="s">
        <v>54</v>
      </c>
      <c r="B2">
        <v>2</v>
      </c>
    </row>
    <row r="3" spans="1:2" ht="15">
      <c r="A3" t="s">
        <v>55</v>
      </c>
      <c r="B3">
        <v>3</v>
      </c>
    </row>
    <row r="4" spans="1:2" ht="15">
      <c r="A4" t="s">
        <v>56</v>
      </c>
      <c r="B4">
        <v>4</v>
      </c>
    </row>
    <row r="5" spans="1:2" ht="15">
      <c r="A5" t="s">
        <v>57</v>
      </c>
      <c r="B5">
        <v>5</v>
      </c>
    </row>
    <row r="6" spans="1:2" ht="15">
      <c r="A6" t="s">
        <v>58</v>
      </c>
      <c r="B6">
        <v>6</v>
      </c>
    </row>
    <row r="7" spans="1:2" ht="15">
      <c r="A7" t="s">
        <v>59</v>
      </c>
      <c r="B7">
        <v>7</v>
      </c>
    </row>
    <row r="8" spans="1:2" ht="15">
      <c r="A8" t="s">
        <v>60</v>
      </c>
      <c r="B8">
        <v>8</v>
      </c>
    </row>
    <row r="9" spans="1:2" ht="15">
      <c r="A9" t="s">
        <v>61</v>
      </c>
      <c r="B9">
        <v>9</v>
      </c>
    </row>
    <row r="10" spans="1:2" ht="15">
      <c r="A10" t="s">
        <v>62</v>
      </c>
      <c r="B10">
        <v>10</v>
      </c>
    </row>
    <row r="11" spans="1:2" ht="15">
      <c r="A11" t="s">
        <v>63</v>
      </c>
      <c r="B11">
        <v>11</v>
      </c>
    </row>
    <row r="12" spans="1:2" ht="15">
      <c r="A12" t="s">
        <v>64</v>
      </c>
      <c r="B12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Убыкин А.И.</dc:creator>
  <cp:keywords/>
  <dc:description/>
  <cp:lastModifiedBy>Екатерина Евгеньевна БАЛАБАНОВА</cp:lastModifiedBy>
  <cp:lastPrinted>2019-05-14T11:51:58Z</cp:lastPrinted>
  <dcterms:created xsi:type="dcterms:W3CDTF">2017-09-29T07:43:37Z</dcterms:created>
  <dcterms:modified xsi:type="dcterms:W3CDTF">2023-05-10T06:27:00Z</dcterms:modified>
  <cp:category/>
  <cp:version/>
  <cp:contentType/>
  <cp:contentStatus/>
</cp:coreProperties>
</file>