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20610" windowHeight="10425" activeTab="3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  <externalReference r:id="rId11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'ВРАЧИ'!$A$1:$J$44</definedName>
    <definedName name="_xlnm.Print_Area" localSheetId="2">'ММП'!$A$1:$J$44</definedName>
    <definedName name="_xlnm.Print_Area" localSheetId="4">'Пед.раб'!$A$1:$J$33</definedName>
    <definedName name="_xlnm.Print_Area" localSheetId="1">'СМП'!$A$1:$J$44</definedName>
    <definedName name="_xlnm.Print_Area" localSheetId="3">'Соц.раб'!$A$1:$J$47</definedName>
  </definedNames>
  <calcPr fullCalcOnLoad="1"/>
</workbook>
</file>

<file path=xl/sharedStrings.xml><?xml version="1.0" encoding="utf-8"?>
<sst xmlns="http://schemas.openxmlformats.org/spreadsheetml/2006/main" count="297" uniqueCount="85">
  <si>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</si>
  <si>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</si>
  <si>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</si>
  <si>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</si>
  <si>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</si>
  <si>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</si>
  <si>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</si>
  <si>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</si>
  <si>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</si>
  <si>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</si>
  <si>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</si>
  <si>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</si>
  <si>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</si>
  <si>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</si>
  <si>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</si>
  <si>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</si>
  <si>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</si>
  <si>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</si>
  <si>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</si>
  <si>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</si>
  <si>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</si>
  <si>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</si>
  <si>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</si>
  <si>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</si>
  <si>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</si>
  <si>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</si>
  <si>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</si>
  <si>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</si>
  <si>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</si>
  <si>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</si>
  <si>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</si>
  <si>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</si>
  <si>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</si>
  <si>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</si>
  <si>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</si>
  <si>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</si>
  <si>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</si>
  <si>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</si>
  <si>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</si>
  <si>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</si>
  <si>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</si>
  <si>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</si>
  <si>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</si>
  <si>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</si>
  <si>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приносящей доход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</si>
  <si>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</si>
  <si>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</si>
  <si>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</si>
  <si>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</si>
  <si>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</si>
  <si>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</si>
  <si>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</si>
  <si>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СОЦ, РАБОТНИКИ ЗДРАВА</t>
  </si>
  <si>
    <t>ВСЕГО отчет в МИНТРУД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</si>
  <si>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</si>
  <si>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</si>
  <si>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</si>
  <si>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</si>
  <si>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</si>
  <si>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</si>
  <si>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</si>
  <si>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</si>
  <si>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</si>
  <si>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</si>
  <si>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</si>
  <si>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</si>
  <si>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</si>
  <si>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</si>
  <si>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ЛОГБУ "Волосовский КЦСОН "Берегиня"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</si>
  <si>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</si>
  <si>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</si>
  <si>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</si>
  <si>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ЛОГБУ «Сланцевский СРЦН «Мечта»</t>
  </si>
  <si>
    <t>ЛОГАУ "Сосновоборский МРЦ"</t>
  </si>
  <si>
    <t>ГБУ ЛО "Анисимовский ресурсный центр"</t>
  </si>
  <si>
    <t>ГБУ ЛО "Выборгский ресурсный центр"</t>
  </si>
  <si>
    <t>ГБУ ЛО "Ивангородский центр для детей с ОВЗ"</t>
  </si>
  <si>
    <t>ГБУ ЛО "Каложицкий ресурсный центр"</t>
  </si>
  <si>
    <t>ГБУ ЛО "Кингисеппский ресурсный центр"</t>
  </si>
  <si>
    <t>ГБУ ЛО "Никольский ресурсный центр"</t>
  </si>
  <si>
    <t>ГБУ ЛО "Свирьстройский ресурсный центр"</t>
  </si>
  <si>
    <t>ГБУ ЛО  "Сиверский ресурсный центр"</t>
  </si>
  <si>
    <t>ГБУ ЛО "Тихвинский ресурсный центр"</t>
  </si>
  <si>
    <t>ГБУ ЛО "Толмачевский ресурсный центр"</t>
  </si>
  <si>
    <t>ЛОГБУ "Сланцевский ДИВВиТ"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</si>
</sst>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_ ;\-#,##0.0\ "/>
    <numFmt numFmtId="174" formatCode="0.0"/>
    <numFmt numFmtId="175" formatCode="#,##0.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17" borderId="0" applyNumberFormat="0" applyBorder="0" applyAlignment="0" applyProtection="0"/>
    <xf numFmtId="0" fontId="32" fillId="27" borderId="0" applyNumberFormat="0" applyBorder="0" applyAlignment="0" applyProtection="0"/>
    <xf numFmtId="0" fontId="5" fillId="19" borderId="0" applyNumberFormat="0" applyBorder="0" applyAlignment="0" applyProtection="0"/>
    <xf numFmtId="0" fontId="32" fillId="28" borderId="0" applyNumberFormat="0" applyBorder="0" applyAlignment="0" applyProtection="0"/>
    <xf numFmtId="0" fontId="5" fillId="29" borderId="0" applyNumberFormat="0" applyBorder="0" applyAlignment="0" applyProtection="0"/>
    <xf numFmtId="0" fontId="32" fillId="30" borderId="0" applyNumberFormat="0" applyBorder="0" applyAlignment="0" applyProtection="0"/>
    <xf numFmtId="0" fontId="5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>
      <alignment/>
      <protection/>
    </xf>
    <xf numFmtId="169" fontId="24" fillId="0" borderId="0">
      <alignment/>
      <protection/>
    </xf>
    <xf numFmtId="17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2" fillId="34" borderId="0" applyNumberFormat="0" applyBorder="0" applyAlignment="0" applyProtection="0"/>
    <xf numFmtId="0" fontId="5" fillId="35" borderId="0" applyNumberFormat="0" applyBorder="0" applyAlignment="0" applyProtection="0"/>
    <xf numFmtId="0" fontId="32" fillId="36" borderId="0" applyNumberFormat="0" applyBorder="0" applyAlignment="0" applyProtection="0"/>
    <xf numFmtId="0" fontId="5" fillId="37" borderId="0" applyNumberFormat="0" applyBorder="0" applyAlignment="0" applyProtection="0"/>
    <xf numFmtId="0" fontId="32" fillId="38" borderId="0" applyNumberFormat="0" applyBorder="0" applyAlignment="0" applyProtection="0"/>
    <xf numFmtId="0" fontId="5" fillId="39" borderId="0" applyNumberFormat="0" applyBorder="0" applyAlignment="0" applyProtection="0"/>
    <xf numFmtId="0" fontId="32" fillId="40" borderId="0" applyNumberFormat="0" applyBorder="0" applyAlignment="0" applyProtection="0"/>
    <xf numFmtId="0" fontId="5" fillId="29" borderId="0" applyNumberFormat="0" applyBorder="0" applyAlignment="0" applyProtection="0"/>
    <xf numFmtId="0" fontId="32" fillId="41" borderId="0" applyNumberFormat="0" applyBorder="0" applyAlignment="0" applyProtection="0"/>
    <xf numFmtId="0" fontId="5" fillId="31" borderId="0" applyNumberFormat="0" applyBorder="0" applyAlignment="0" applyProtection="0"/>
    <xf numFmtId="0" fontId="32" fillId="42" borderId="0" applyNumberFormat="0" applyBorder="0" applyAlignment="0" applyProtection="0"/>
    <xf numFmtId="0" fontId="5" fillId="43" borderId="0" applyNumberFormat="0" applyBorder="0" applyAlignment="0" applyProtection="0"/>
    <xf numFmtId="0" fontId="33" fillId="44" borderId="1" applyNumberFormat="0" applyAlignment="0" applyProtection="0"/>
    <xf numFmtId="0" fontId="6" fillId="13" borderId="2" applyNumberFormat="0" applyAlignment="0" applyProtection="0"/>
    <xf numFmtId="0" fontId="34" fillId="45" borderId="3" applyNumberFormat="0" applyAlignment="0" applyProtection="0"/>
    <xf numFmtId="0" fontId="7" fillId="46" borderId="4" applyNumberFormat="0" applyAlignment="0" applyProtection="0"/>
    <xf numFmtId="0" fontId="35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47" borderId="13" applyNumberFormat="0" applyAlignment="0" applyProtection="0"/>
    <xf numFmtId="0" fontId="13" fillId="48" borderId="14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3" fillId="51" borderId="0" applyNumberFormat="0" applyBorder="0" applyAlignment="0" applyProtection="0"/>
    <xf numFmtId="0" fontId="16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54" borderId="0" applyNumberFormat="0" applyBorder="0" applyAlignment="0" applyProtection="0"/>
    <xf numFmtId="0" fontId="20" fillId="7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4" applyNumberFormat="1" applyFont="1" applyFill="1" applyBorder="1" applyAlignment="1">
      <alignment horizontal="center" vertical="center"/>
    </xf>
    <xf numFmtId="172" fontId="22" fillId="0" borderId="19" xfId="114" applyNumberFormat="1" applyFont="1" applyFill="1" applyBorder="1" applyAlignment="1">
      <alignment horizontal="center" vertical="center"/>
    </xf>
    <xf numFmtId="4" fontId="22" fillId="0" borderId="19" xfId="107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4" applyNumberFormat="1" applyFont="1" applyFill="1" applyBorder="1" applyAlignment="1">
      <alignment horizontal="center" vertical="center"/>
    </xf>
    <xf numFmtId="4" fontId="22" fillId="0" borderId="21" xfId="107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2" fontId="22" fillId="0" borderId="21" xfId="114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 shrinkToFit="1"/>
    </xf>
    <xf numFmtId="4" fontId="22" fillId="0" borderId="19" xfId="0" applyNumberFormat="1" applyFont="1" applyFill="1" applyBorder="1" applyAlignment="1">
      <alignment horizontal="center" vertical="center" wrapText="1" shrinkToFit="1"/>
    </xf>
    <xf numFmtId="4" fontId="22" fillId="0" borderId="19" xfId="94" applyNumberFormat="1" applyFont="1" applyFill="1" applyBorder="1" applyAlignment="1">
      <alignment horizontal="center" vertical="center" wrapText="1"/>
      <protection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2" fontId="3" fillId="0" borderId="0" xfId="114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19" xfId="114" applyNumberFormat="1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0" fontId="2" fillId="0" borderId="21" xfId="0" applyFont="1" applyFill="1" applyBorder="1" applyAlignment="1">
      <alignment horizontal="left" vertical="center" wrapText="1"/>
    </xf>
    <xf numFmtId="4" fontId="22" fillId="0" borderId="21" xfId="0" applyNumberFormat="1" applyFont="1" applyFill="1" applyBorder="1" applyAlignment="1">
      <alignment horizontal="center" vertical="center" wrapText="1"/>
    </xf>
    <xf numFmtId="4" fontId="22" fillId="0" borderId="21" xfId="114" applyNumberFormat="1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center" wrapText="1"/>
    </xf>
    <xf numFmtId="4" fontId="49" fillId="0" borderId="0" xfId="114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>
      <alignment wrapText="1"/>
    </xf>
    <xf numFmtId="4" fontId="49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4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wrapText="1"/>
    </xf>
    <xf numFmtId="4" fontId="22" fillId="0" borderId="0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4" fontId="49" fillId="55" borderId="0" xfId="114" applyNumberFormat="1" applyFont="1" applyFill="1" applyBorder="1" applyAlignment="1">
      <alignment horizontal="center" vertical="center" wrapText="1"/>
    </xf>
    <xf numFmtId="0" fontId="50" fillId="55" borderId="0" xfId="0" applyNumberFormat="1" applyFont="1" applyFill="1" applyAlignment="1">
      <alignment wrapText="1"/>
    </xf>
    <xf numFmtId="4" fontId="50" fillId="55" borderId="0" xfId="0" applyNumberFormat="1" applyFont="1" applyFill="1" applyAlignment="1">
      <alignment wrapText="1"/>
    </xf>
    <xf numFmtId="0" fontId="27" fillId="12" borderId="19" xfId="0" applyNumberFormat="1" applyFont="1" applyFill="1" applyBorder="1" applyAlignment="1">
      <alignment horizontal="center" vertical="center" wrapText="1"/>
    </xf>
    <xf numFmtId="0" fontId="27" fillId="55" borderId="0" xfId="0" applyNumberFormat="1" applyFont="1" applyFill="1" applyBorder="1" applyAlignment="1">
      <alignment horizontal="center" wrapText="1"/>
    </xf>
    <xf numFmtId="0" fontId="22" fillId="55" borderId="0" xfId="0" applyNumberFormat="1" applyFont="1" applyFill="1" applyAlignment="1">
      <alignment horizontal="center" wrapText="1"/>
    </xf>
    <xf numFmtId="0" fontId="27" fillId="56" borderId="23" xfId="0" applyNumberFormat="1" applyFont="1" applyFill="1" applyBorder="1" applyAlignment="1">
      <alignment horizontal="center" vertical="center" wrapText="1"/>
    </xf>
    <xf numFmtId="4" fontId="27" fillId="56" borderId="24" xfId="0" applyNumberFormat="1" applyFont="1" applyFill="1" applyBorder="1" applyAlignment="1">
      <alignment horizontal="center" vertical="center" wrapText="1"/>
    </xf>
    <xf numFmtId="176" fontId="27" fillId="56" borderId="24" xfId="114" applyNumberFormat="1" applyFont="1" applyFill="1" applyBorder="1" applyAlignment="1">
      <alignment horizontal="center" vertical="center" wrapText="1"/>
    </xf>
    <xf numFmtId="4" fontId="27" fillId="56" borderId="24" xfId="107" applyNumberFormat="1" applyFont="1" applyFill="1" applyBorder="1" applyAlignment="1">
      <alignment horizontal="center" vertical="center" wrapText="1"/>
    </xf>
    <xf numFmtId="4" fontId="27" fillId="55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19" xfId="93" applyFont="1" applyFill="1" applyBorder="1" applyAlignment="1">
      <alignment horizontal="left" vertical="center" wrapText="1"/>
      <protection/>
    </xf>
    <xf numFmtId="0" fontId="21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19" xfId="94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21" xfId="94" applyFont="1" applyFill="1" applyBorder="1" applyAlignment="1">
      <alignment horizontal="left" vertical="center" wrapText="1"/>
      <protection/>
    </xf>
    <xf numFmtId="0" fontId="27" fillId="0" borderId="19" xfId="0" applyNumberFormat="1" applyFont="1" applyFill="1" applyBorder="1" applyAlignment="1">
      <alignment horizontal="left" vertical="center" wrapText="1"/>
    </xf>
    <xf numFmtId="0" fontId="28" fillId="0" borderId="19" xfId="0" applyNumberFormat="1" applyFont="1" applyFill="1" applyBorder="1" applyAlignment="1">
      <alignment horizontal="left" vertical="center" wrapText="1"/>
    </xf>
    <xf numFmtId="4" fontId="27" fillId="0" borderId="19" xfId="114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 shrinkToFi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9" xfId="114" applyNumberFormat="1" applyFont="1" applyFill="1" applyBorder="1" applyAlignment="1">
      <alignment horizontal="center" vertical="center" wrapText="1"/>
    </xf>
    <xf numFmtId="4" fontId="2" fillId="0" borderId="19" xfId="114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 shrinkToFi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1" xfId="114" applyNumberFormat="1" applyFont="1" applyFill="1" applyBorder="1" applyAlignment="1">
      <alignment horizontal="center" vertical="center" wrapText="1"/>
    </xf>
    <xf numFmtId="4" fontId="23" fillId="0" borderId="19" xfId="114" applyNumberFormat="1" applyFont="1" applyFill="1" applyBorder="1" applyAlignment="1">
      <alignment horizontal="center" vertical="center" wrapText="1"/>
    </xf>
    <xf numFmtId="4" fontId="2" fillId="0" borderId="19" xfId="94" applyNumberFormat="1" applyFont="1" applyFill="1" applyBorder="1" applyAlignment="1">
      <alignment horizontal="center" vertical="center" wrapText="1"/>
      <protection/>
    </xf>
    <xf numFmtId="4" fontId="2" fillId="0" borderId="19" xfId="107" applyNumberFormat="1" applyFont="1" applyFill="1" applyBorder="1" applyAlignment="1">
      <alignment horizontal="center" vertical="center"/>
    </xf>
    <xf numFmtId="4" fontId="2" fillId="0" borderId="21" xfId="114" applyNumberFormat="1" applyFont="1" applyFill="1" applyBorder="1" applyAlignment="1">
      <alignment horizontal="center" vertical="center"/>
    </xf>
    <xf numFmtId="4" fontId="23" fillId="0" borderId="19" xfId="107" applyNumberFormat="1" applyFont="1" applyFill="1" applyBorder="1" applyAlignment="1">
      <alignment horizontal="center" vertical="center" wrapText="1"/>
    </xf>
    <xf numFmtId="4" fontId="21" fillId="0" borderId="19" xfId="10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wrapText="1"/>
    </xf>
    <xf numFmtId="4" fontId="21" fillId="0" borderId="21" xfId="114" applyNumberFormat="1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center" wrapText="1"/>
    </xf>
    <xf numFmtId="4" fontId="27" fillId="0" borderId="0" xfId="114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wrapText="1"/>
    </xf>
    <xf numFmtId="4" fontId="27" fillId="0" borderId="19" xfId="107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4" fontId="27" fillId="12" borderId="19" xfId="0" applyNumberFormat="1" applyFont="1" applyFill="1" applyBorder="1" applyAlignment="1">
      <alignment horizontal="center" vertical="center" wrapText="1"/>
    </xf>
    <xf numFmtId="4" fontId="27" fillId="12" borderId="19" xfId="114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&#1057;&#1074;&#1086;&#1076;_&#1086;&#1087;&#1077;&#1088;&#1072;&#1090;&#1080;&#1074;&#1085;&#1099;&#1081;%20&#1086;&#1090;&#1095;&#1077;&#1090;_&#1103;&#1085;&#1074;&#1072;&#1088;&#1100;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РАЧИ"/>
      <sheetName val="СМП"/>
      <sheetName val="ММП"/>
      <sheetName val="Соц.раб"/>
      <sheetName val="Пед.раб"/>
      <sheetName val="спис"/>
      <sheetName val="месяцы"/>
    </sheetNames>
    <sheetDataSet>
      <sheetData sheetId="4">
        <row r="22">
          <cell r="G22">
            <v>631.8</v>
          </cell>
        </row>
        <row r="23">
          <cell r="G23">
            <v>1080.3</v>
          </cell>
        </row>
        <row r="24">
          <cell r="G24">
            <v>1479.6</v>
          </cell>
        </row>
        <row r="25">
          <cell r="G25">
            <v>640.7</v>
          </cell>
        </row>
        <row r="26">
          <cell r="G26">
            <v>745</v>
          </cell>
        </row>
        <row r="27">
          <cell r="I27">
            <v>947.9</v>
          </cell>
        </row>
        <row r="28">
          <cell r="G28">
            <v>651.1</v>
          </cell>
        </row>
        <row r="29">
          <cell r="G29">
            <v>1678.4</v>
          </cell>
        </row>
        <row r="30">
          <cell r="G30">
            <v>583.2</v>
          </cell>
        </row>
        <row r="31">
          <cell r="G31">
            <v>1274.4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3"/>
  <sheetViews>
    <sheetView view="pageBreakPreview" zoomScale="90" zoomScaleSheetLayoutView="90" zoomScalePageLayoutView="0" workbookViewId="0" topLeftCell="A1">
      <selection activeCell="A17" sqref="A17"/>
    </sheetView>
  </sheetViews>
  <sheetFormatPr defaultColWidth="9.140625" defaultRowHeight="15"/>
  <cols>
    <col min="1" max="1" width="32.421875" style="37" customWidth="1"/>
    <col min="2" max="2" width="17.28125" style="39" customWidth="1"/>
    <col min="3" max="3" width="16.8515625" style="65" customWidth="1"/>
    <col min="4" max="4" width="16.57421875" style="39" customWidth="1"/>
    <col min="5" max="5" width="13.00390625" style="39" customWidth="1"/>
    <col min="6" max="6" width="17.140625" style="63" customWidth="1"/>
    <col min="7" max="7" width="11.28125" style="39" customWidth="1"/>
    <col min="8" max="8" width="12.140625" style="39" customWidth="1"/>
    <col min="9" max="9" width="15.8515625" style="39" customWidth="1"/>
    <col min="10" max="10" width="12.57421875" style="39" customWidth="1"/>
    <col min="11" max="16384" width="9.140625" style="41" customWidth="1"/>
  </cols>
  <sheetData>
    <row r="1" spans="1:11" ht="22.5" customHeight="1">
      <c r="A1" s="121" t="s">
        <v>40</v>
      </c>
      <c r="B1" s="121"/>
      <c r="C1" s="121"/>
      <c r="D1" s="121"/>
      <c r="E1" s="121"/>
      <c r="F1" s="121"/>
      <c r="G1" s="121"/>
      <c r="H1" s="121"/>
      <c r="I1" s="121"/>
      <c r="J1" s="40" t="s">
        <v>56</v>
      </c>
      <c r="K1" s="40">
        <f>VLOOKUP(month,месяцы!$A$1:$B$12,2,FALSE)</f>
        <v>2</v>
      </c>
    </row>
    <row r="2" spans="1:10" ht="19.5" customHeight="1">
      <c r="A2" s="122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22"/>
      <c r="C2" s="122"/>
      <c r="D2" s="122"/>
      <c r="E2" s="122"/>
      <c r="F2" s="122"/>
      <c r="G2" s="42"/>
      <c r="H2" s="43"/>
      <c r="I2" s="44">
        <v>48560</v>
      </c>
      <c r="J2" s="40">
        <v>2023</v>
      </c>
    </row>
    <row r="3" spans="1:10" ht="113.2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(февраль)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</row>
    <row r="4" spans="1:11" ht="21" customHeight="1">
      <c r="A4" s="85" t="s">
        <v>2</v>
      </c>
      <c r="B4" s="102">
        <v>3.5</v>
      </c>
      <c r="C4" s="103">
        <v>3.5</v>
      </c>
      <c r="D4" s="104">
        <f>_xlfn.IFERROR(G4/B4*1000,0)</f>
        <v>94628.57142857145</v>
      </c>
      <c r="E4" s="104">
        <f>_xlfn.IFERROR(I4/C4/$K$1*1000,0)</f>
        <v>94814.28571428571</v>
      </c>
      <c r="F4" s="111">
        <f>_xlfn.IFERROR(E4/$I$2*100,0)</f>
        <v>195.25182395857848</v>
      </c>
      <c r="G4" s="103">
        <v>331.20000000000005</v>
      </c>
      <c r="H4" s="103">
        <v>0</v>
      </c>
      <c r="I4" s="105">
        <v>663.7</v>
      </c>
      <c r="J4" s="105"/>
      <c r="K4" s="51"/>
    </row>
    <row r="5" spans="1:11" ht="21" customHeight="1">
      <c r="A5" s="85" t="s">
        <v>3</v>
      </c>
      <c r="B5" s="102">
        <v>0</v>
      </c>
      <c r="C5" s="103"/>
      <c r="D5" s="104">
        <f aca="true" t="shared" si="0" ref="D5:D20">_xlfn.IFERROR(G5/B5*1000,0)</f>
        <v>0</v>
      </c>
      <c r="E5" s="104">
        <f aca="true" t="shared" si="1" ref="E5:E20">_xlfn.IFERROR(I5/C5/$K$1*1000,0)</f>
        <v>0</v>
      </c>
      <c r="F5" s="111">
        <f aca="true" t="shared" si="2" ref="F5:F20">_xlfn.IFERROR(E5/$I$2*100,0)</f>
        <v>0</v>
      </c>
      <c r="G5" s="103">
        <v>0</v>
      </c>
      <c r="H5" s="103">
        <v>0</v>
      </c>
      <c r="I5" s="105"/>
      <c r="J5" s="105"/>
      <c r="K5" s="51"/>
    </row>
    <row r="6" spans="1:11" ht="21" customHeight="1">
      <c r="A6" s="85" t="s">
        <v>4</v>
      </c>
      <c r="B6" s="102">
        <v>1</v>
      </c>
      <c r="C6" s="103">
        <v>1</v>
      </c>
      <c r="D6" s="104">
        <f t="shared" si="0"/>
        <v>97100</v>
      </c>
      <c r="E6" s="104">
        <f t="shared" si="1"/>
        <v>97100</v>
      </c>
      <c r="F6" s="111">
        <f t="shared" si="2"/>
        <v>199.95881383855024</v>
      </c>
      <c r="G6" s="103">
        <v>97.1</v>
      </c>
      <c r="H6" s="103">
        <v>0</v>
      </c>
      <c r="I6" s="105">
        <v>194.2</v>
      </c>
      <c r="J6" s="105"/>
      <c r="K6" s="51"/>
    </row>
    <row r="7" spans="1:11" ht="21" customHeight="1">
      <c r="A7" s="85" t="s">
        <v>6</v>
      </c>
      <c r="B7" s="102">
        <v>2</v>
      </c>
      <c r="C7" s="103">
        <v>2</v>
      </c>
      <c r="D7" s="104">
        <f t="shared" si="0"/>
        <v>95550</v>
      </c>
      <c r="E7" s="104">
        <f t="shared" si="1"/>
        <v>97175</v>
      </c>
      <c r="F7" s="111">
        <f t="shared" si="2"/>
        <v>200.11326194398686</v>
      </c>
      <c r="G7" s="103">
        <v>191.1</v>
      </c>
      <c r="H7" s="103">
        <v>0</v>
      </c>
      <c r="I7" s="105">
        <v>388.7</v>
      </c>
      <c r="J7" s="105"/>
      <c r="K7" s="51"/>
    </row>
    <row r="8" spans="1:11" ht="16.5">
      <c r="A8" s="85" t="s">
        <v>7</v>
      </c>
      <c r="B8" s="105">
        <v>1</v>
      </c>
      <c r="C8" s="103">
        <v>1</v>
      </c>
      <c r="D8" s="104">
        <f t="shared" si="0"/>
        <v>97079.99999999999</v>
      </c>
      <c r="E8" s="104">
        <f t="shared" si="1"/>
        <v>97100</v>
      </c>
      <c r="F8" s="111">
        <f t="shared" si="2"/>
        <v>199.95881383855024</v>
      </c>
      <c r="G8" s="103">
        <v>97.07999999999998</v>
      </c>
      <c r="H8" s="103">
        <v>3.5</v>
      </c>
      <c r="I8" s="105">
        <v>194.2</v>
      </c>
      <c r="J8" s="105">
        <v>5.2</v>
      </c>
      <c r="K8" s="51"/>
    </row>
    <row r="9" spans="1:11" s="52" customFormat="1" ht="16.5">
      <c r="A9" s="85" t="s">
        <v>8</v>
      </c>
      <c r="B9" s="105">
        <v>6</v>
      </c>
      <c r="C9" s="103">
        <v>5.8</v>
      </c>
      <c r="D9" s="104">
        <f t="shared" si="0"/>
        <v>96021.66666666666</v>
      </c>
      <c r="E9" s="104">
        <f t="shared" si="1"/>
        <v>96551.72413793103</v>
      </c>
      <c r="F9" s="111">
        <f t="shared" si="2"/>
        <v>198.8297449298415</v>
      </c>
      <c r="G9" s="103">
        <v>576.13</v>
      </c>
      <c r="H9" s="103">
        <v>0</v>
      </c>
      <c r="I9" s="105">
        <v>1120</v>
      </c>
      <c r="J9" s="105"/>
      <c r="K9" s="51"/>
    </row>
    <row r="10" spans="1:11" ht="16.5">
      <c r="A10" s="85" t="s">
        <v>9</v>
      </c>
      <c r="B10" s="105">
        <v>1</v>
      </c>
      <c r="C10" s="103">
        <v>1</v>
      </c>
      <c r="D10" s="104">
        <f t="shared" si="0"/>
        <v>97600</v>
      </c>
      <c r="E10" s="104">
        <f t="shared" si="1"/>
        <v>95750</v>
      </c>
      <c r="F10" s="111">
        <f t="shared" si="2"/>
        <v>197.17874794069192</v>
      </c>
      <c r="G10" s="103">
        <v>97.6</v>
      </c>
      <c r="H10" s="103">
        <v>1.4</v>
      </c>
      <c r="I10" s="105">
        <v>191.5</v>
      </c>
      <c r="J10" s="105">
        <v>4</v>
      </c>
      <c r="K10" s="51"/>
    </row>
    <row r="11" spans="1:11" ht="17.25" customHeight="1">
      <c r="A11" s="85" t="s">
        <v>10</v>
      </c>
      <c r="B11" s="105">
        <v>1</v>
      </c>
      <c r="C11" s="103">
        <v>1</v>
      </c>
      <c r="D11" s="104">
        <f t="shared" si="0"/>
        <v>97100.00000000001</v>
      </c>
      <c r="E11" s="104">
        <f t="shared" si="1"/>
        <v>97150</v>
      </c>
      <c r="F11" s="111">
        <f t="shared" si="2"/>
        <v>200.06177924217462</v>
      </c>
      <c r="G11" s="103">
        <v>97.10000000000001</v>
      </c>
      <c r="H11" s="103">
        <v>0</v>
      </c>
      <c r="I11" s="105">
        <v>194.3</v>
      </c>
      <c r="J11" s="105"/>
      <c r="K11" s="51"/>
    </row>
    <row r="12" spans="1:11" s="52" customFormat="1" ht="16.5">
      <c r="A12" s="86" t="s">
        <v>11</v>
      </c>
      <c r="B12" s="106">
        <v>1.5</v>
      </c>
      <c r="C12" s="103">
        <v>1.5</v>
      </c>
      <c r="D12" s="104">
        <f t="shared" si="0"/>
        <v>97800</v>
      </c>
      <c r="E12" s="104">
        <f t="shared" si="1"/>
        <v>97233.33333333333</v>
      </c>
      <c r="F12" s="111">
        <f t="shared" si="2"/>
        <v>200.23338824821525</v>
      </c>
      <c r="G12" s="103">
        <v>146.7</v>
      </c>
      <c r="H12" s="103">
        <v>0</v>
      </c>
      <c r="I12" s="105">
        <v>291.7</v>
      </c>
      <c r="J12" s="105"/>
      <c r="K12" s="51"/>
    </row>
    <row r="13" spans="1:11" s="53" customFormat="1" ht="16.5">
      <c r="A13" s="85" t="s">
        <v>12</v>
      </c>
      <c r="B13" s="105">
        <v>4.5</v>
      </c>
      <c r="C13" s="103">
        <v>4.5</v>
      </c>
      <c r="D13" s="104">
        <f t="shared" si="0"/>
        <v>94000</v>
      </c>
      <c r="E13" s="104">
        <f t="shared" si="1"/>
        <v>94555.55555555556</v>
      </c>
      <c r="F13" s="111">
        <f t="shared" si="2"/>
        <v>194.71901885410946</v>
      </c>
      <c r="G13" s="103">
        <v>423</v>
      </c>
      <c r="H13" s="103">
        <v>0</v>
      </c>
      <c r="I13" s="105">
        <v>851</v>
      </c>
      <c r="J13" s="105"/>
      <c r="K13" s="51"/>
    </row>
    <row r="14" spans="1:11" s="52" customFormat="1" ht="37.5" customHeight="1">
      <c r="A14" s="86" t="s">
        <v>13</v>
      </c>
      <c r="B14" s="106">
        <v>3</v>
      </c>
      <c r="C14" s="103">
        <v>3.5</v>
      </c>
      <c r="D14" s="104">
        <f>_xlfn.IFERROR(G14/B14*1000,0)</f>
        <v>97233.33333333333</v>
      </c>
      <c r="E14" s="104">
        <f t="shared" si="1"/>
        <v>97071.42857142857</v>
      </c>
      <c r="F14" s="111">
        <f t="shared" si="2"/>
        <v>199.89997646505057</v>
      </c>
      <c r="G14" s="103">
        <v>291.7</v>
      </c>
      <c r="H14" s="103">
        <v>0</v>
      </c>
      <c r="I14" s="105">
        <v>679.5</v>
      </c>
      <c r="J14" s="105"/>
      <c r="K14" s="51"/>
    </row>
    <row r="15" spans="1:11" s="52" customFormat="1" ht="16.5">
      <c r="A15" s="85" t="s">
        <v>14</v>
      </c>
      <c r="B15" s="105">
        <v>2</v>
      </c>
      <c r="C15" s="103">
        <v>2</v>
      </c>
      <c r="D15" s="104">
        <f t="shared" si="0"/>
        <v>94700</v>
      </c>
      <c r="E15" s="104">
        <f t="shared" si="1"/>
        <v>94700</v>
      </c>
      <c r="F15" s="111">
        <f t="shared" si="2"/>
        <v>195.01647446457991</v>
      </c>
      <c r="G15" s="103">
        <v>189.4</v>
      </c>
      <c r="H15" s="103">
        <v>0</v>
      </c>
      <c r="I15" s="105">
        <v>378.8</v>
      </c>
      <c r="J15" s="105"/>
      <c r="K15" s="51"/>
    </row>
    <row r="16" spans="1:11" s="52" customFormat="1" ht="16.5">
      <c r="A16" s="87" t="s">
        <v>67</v>
      </c>
      <c r="B16" s="105">
        <v>4.199999999999999</v>
      </c>
      <c r="C16" s="103">
        <v>4.6</v>
      </c>
      <c r="D16" s="104">
        <f t="shared" si="0"/>
        <v>97904.7619047619</v>
      </c>
      <c r="E16" s="104">
        <f t="shared" si="1"/>
        <v>97478.26086956522</v>
      </c>
      <c r="F16" s="111">
        <f t="shared" si="2"/>
        <v>200.73776950075208</v>
      </c>
      <c r="G16" s="103">
        <v>411.19999999999993</v>
      </c>
      <c r="H16" s="103">
        <v>0</v>
      </c>
      <c r="I16" s="105">
        <v>896.8</v>
      </c>
      <c r="J16" s="105"/>
      <c r="K16" s="51"/>
    </row>
    <row r="17" spans="1:11" s="52" customFormat="1" ht="16.5">
      <c r="A17" s="85" t="s">
        <v>84</v>
      </c>
      <c r="B17" s="105">
        <v>0</v>
      </c>
      <c r="C17" s="103"/>
      <c r="D17" s="104">
        <f t="shared" si="0"/>
        <v>0</v>
      </c>
      <c r="E17" s="104">
        <f t="shared" si="1"/>
        <v>0</v>
      </c>
      <c r="F17" s="111">
        <f t="shared" si="2"/>
        <v>0</v>
      </c>
      <c r="G17" s="103">
        <v>0</v>
      </c>
      <c r="H17" s="103">
        <v>0</v>
      </c>
      <c r="I17" s="105"/>
      <c r="J17" s="105"/>
      <c r="K17" s="51"/>
    </row>
    <row r="18" spans="1:11" ht="16.5">
      <c r="A18" s="85" t="s">
        <v>16</v>
      </c>
      <c r="B18" s="105">
        <v>0.7</v>
      </c>
      <c r="C18" s="103">
        <v>0.75</v>
      </c>
      <c r="D18" s="104">
        <f t="shared" si="0"/>
        <v>104142.85714285714</v>
      </c>
      <c r="E18" s="104">
        <f t="shared" si="1"/>
        <v>97133.33333333333</v>
      </c>
      <c r="F18" s="111">
        <f t="shared" si="2"/>
        <v>200.0274574409665</v>
      </c>
      <c r="G18" s="103">
        <v>72.89999999999999</v>
      </c>
      <c r="H18" s="103">
        <v>0</v>
      </c>
      <c r="I18" s="105">
        <v>145.7</v>
      </c>
      <c r="J18" s="105"/>
      <c r="K18" s="51"/>
    </row>
    <row r="19" spans="1:11" ht="16.5">
      <c r="A19" s="85" t="s">
        <v>17</v>
      </c>
      <c r="B19" s="105">
        <v>0</v>
      </c>
      <c r="C19" s="103"/>
      <c r="D19" s="104">
        <f t="shared" si="0"/>
        <v>0</v>
      </c>
      <c r="E19" s="104">
        <f t="shared" si="1"/>
        <v>0</v>
      </c>
      <c r="F19" s="111">
        <f t="shared" si="2"/>
        <v>0</v>
      </c>
      <c r="G19" s="103">
        <v>0</v>
      </c>
      <c r="H19" s="103">
        <v>0</v>
      </c>
      <c r="I19" s="105"/>
      <c r="J19" s="105"/>
      <c r="K19" s="51"/>
    </row>
    <row r="20" spans="1:11" ht="16.5">
      <c r="A20" s="88" t="s">
        <v>18</v>
      </c>
      <c r="B20" s="107">
        <v>0</v>
      </c>
      <c r="C20" s="108"/>
      <c r="D20" s="112">
        <f t="shared" si="0"/>
        <v>0</v>
      </c>
      <c r="E20" s="104">
        <f t="shared" si="1"/>
        <v>0</v>
      </c>
      <c r="F20" s="111">
        <f t="shared" si="2"/>
        <v>0</v>
      </c>
      <c r="G20" s="108">
        <v>0</v>
      </c>
      <c r="H20" s="108">
        <v>0</v>
      </c>
      <c r="I20" s="107"/>
      <c r="J20" s="107"/>
      <c r="K20" s="51"/>
    </row>
    <row r="21" spans="1:11" s="68" customFormat="1" ht="16.5">
      <c r="A21" s="89" t="s">
        <v>46</v>
      </c>
      <c r="B21" s="109">
        <f>SUM(B4:B20)</f>
        <v>31.4</v>
      </c>
      <c r="C21" s="109">
        <f>SUM(C4:C20)</f>
        <v>32.15</v>
      </c>
      <c r="D21" s="109">
        <f>_xlfn.IFERROR(G21/B21*1000,0)</f>
        <v>96248.72611464969</v>
      </c>
      <c r="E21" s="109">
        <f>_xlfn.IFERROR(I21/C21/$K$1*1000,0)</f>
        <v>96269.05132192848</v>
      </c>
      <c r="F21" s="113">
        <f>_xlfn.IFERROR(E21/$I$2*100,0)</f>
        <v>198.24763451797463</v>
      </c>
      <c r="G21" s="109">
        <f>SUM(G4:G20)</f>
        <v>3022.21</v>
      </c>
      <c r="H21" s="109">
        <f>SUM(H4:H20)</f>
        <v>4.9</v>
      </c>
      <c r="I21" s="109">
        <f>SUM(I4:I20)</f>
        <v>6190.1</v>
      </c>
      <c r="J21" s="109">
        <f>SUM(J4:J20)</f>
        <v>9.2</v>
      </c>
      <c r="K21" s="67"/>
    </row>
    <row r="22" spans="1:11" ht="30">
      <c r="A22" s="90" t="s">
        <v>19</v>
      </c>
      <c r="B22" s="105">
        <v>0</v>
      </c>
      <c r="C22" s="103"/>
      <c r="D22" s="104">
        <f aca="true" t="shared" si="3" ref="D22:D42">_xlfn.IFERROR(G22/B22*1000,0)</f>
        <v>0</v>
      </c>
      <c r="E22" s="104">
        <f aca="true" t="shared" si="4" ref="E22:E42">_xlfn.IFERROR(I22/C22/$K$1*1000,0)</f>
        <v>0</v>
      </c>
      <c r="F22" s="111">
        <f aca="true" t="shared" si="5" ref="F22:F42">_xlfn.IFERROR(E22/$I$2*100,0)</f>
        <v>0</v>
      </c>
      <c r="G22" s="103">
        <v>0</v>
      </c>
      <c r="H22" s="103">
        <v>0</v>
      </c>
      <c r="I22" s="103"/>
      <c r="J22" s="105"/>
      <c r="K22" s="51"/>
    </row>
    <row r="23" spans="1:11" ht="30">
      <c r="A23" s="90" t="s">
        <v>68</v>
      </c>
      <c r="B23" s="105">
        <v>0</v>
      </c>
      <c r="C23" s="103"/>
      <c r="D23" s="104">
        <f t="shared" si="3"/>
        <v>0</v>
      </c>
      <c r="E23" s="104">
        <f t="shared" si="4"/>
        <v>0</v>
      </c>
      <c r="F23" s="111">
        <f t="shared" si="5"/>
        <v>0</v>
      </c>
      <c r="G23" s="103">
        <v>0</v>
      </c>
      <c r="H23" s="103">
        <v>0</v>
      </c>
      <c r="I23" s="103"/>
      <c r="J23" s="105"/>
      <c r="K23" s="51"/>
    </row>
    <row r="24" spans="1:11" ht="30">
      <c r="A24" s="90" t="s">
        <v>21</v>
      </c>
      <c r="B24" s="105">
        <v>1.21</v>
      </c>
      <c r="C24" s="103">
        <v>1.23</v>
      </c>
      <c r="D24" s="104">
        <f t="shared" si="3"/>
        <v>96528.92561983471</v>
      </c>
      <c r="E24" s="104">
        <f t="shared" si="4"/>
        <v>96747.9674796748</v>
      </c>
      <c r="F24" s="111">
        <f t="shared" si="5"/>
        <v>199.23387042766637</v>
      </c>
      <c r="G24" s="103">
        <v>116.8</v>
      </c>
      <c r="H24" s="103">
        <v>0</v>
      </c>
      <c r="I24" s="103">
        <v>238</v>
      </c>
      <c r="J24" s="105"/>
      <c r="K24" s="51"/>
    </row>
    <row r="25" spans="1:11" ht="16.5">
      <c r="A25" s="90" t="s">
        <v>22</v>
      </c>
      <c r="B25" s="105">
        <v>0</v>
      </c>
      <c r="C25" s="103"/>
      <c r="D25" s="104">
        <f t="shared" si="3"/>
        <v>0</v>
      </c>
      <c r="E25" s="104">
        <f t="shared" si="4"/>
        <v>0</v>
      </c>
      <c r="F25" s="111">
        <f t="shared" si="5"/>
        <v>0</v>
      </c>
      <c r="G25" s="103">
        <v>0</v>
      </c>
      <c r="H25" s="103">
        <v>0</v>
      </c>
      <c r="I25" s="103"/>
      <c r="J25" s="105"/>
      <c r="K25" s="51"/>
    </row>
    <row r="26" spans="1:11" ht="30">
      <c r="A26" s="90" t="s">
        <v>23</v>
      </c>
      <c r="B26" s="105">
        <v>0</v>
      </c>
      <c r="C26" s="103"/>
      <c r="D26" s="104">
        <f t="shared" si="3"/>
        <v>0</v>
      </c>
      <c r="E26" s="104">
        <f t="shared" si="4"/>
        <v>0</v>
      </c>
      <c r="F26" s="111">
        <f t="shared" si="5"/>
        <v>0</v>
      </c>
      <c r="G26" s="103">
        <v>0</v>
      </c>
      <c r="H26" s="103">
        <v>0</v>
      </c>
      <c r="I26" s="103"/>
      <c r="J26" s="105"/>
      <c r="K26" s="51"/>
    </row>
    <row r="27" spans="1:11" ht="16.5">
      <c r="A27" s="90" t="s">
        <v>24</v>
      </c>
      <c r="B27" s="105">
        <v>0</v>
      </c>
      <c r="C27" s="103"/>
      <c r="D27" s="104">
        <f t="shared" si="3"/>
        <v>0</v>
      </c>
      <c r="E27" s="104">
        <f t="shared" si="4"/>
        <v>0</v>
      </c>
      <c r="F27" s="111">
        <f t="shared" si="5"/>
        <v>0</v>
      </c>
      <c r="G27" s="103">
        <v>0</v>
      </c>
      <c r="H27" s="103">
        <v>0</v>
      </c>
      <c r="I27" s="103"/>
      <c r="J27" s="105"/>
      <c r="K27" s="51"/>
    </row>
    <row r="28" spans="1:11" ht="30">
      <c r="A28" s="90" t="s">
        <v>25</v>
      </c>
      <c r="B28" s="110">
        <v>1.3046</v>
      </c>
      <c r="C28" s="103">
        <v>1.45</v>
      </c>
      <c r="D28" s="104">
        <f t="shared" si="3"/>
        <v>101333.74214318566</v>
      </c>
      <c r="E28" s="104">
        <f t="shared" si="4"/>
        <v>96593.10344827587</v>
      </c>
      <c r="F28" s="111">
        <f t="shared" si="5"/>
        <v>198.9149576776686</v>
      </c>
      <c r="G28" s="103">
        <v>132.20000000000002</v>
      </c>
      <c r="H28" s="103">
        <v>0</v>
      </c>
      <c r="I28" s="103">
        <v>280.12</v>
      </c>
      <c r="J28" s="105"/>
      <c r="K28" s="51"/>
    </row>
    <row r="29" spans="1:11" ht="20.25" customHeight="1">
      <c r="A29" s="90" t="s">
        <v>26</v>
      </c>
      <c r="B29" s="110">
        <v>0</v>
      </c>
      <c r="C29" s="103">
        <v>0</v>
      </c>
      <c r="D29" s="104">
        <f t="shared" si="3"/>
        <v>0</v>
      </c>
      <c r="E29" s="104">
        <f t="shared" si="4"/>
        <v>0</v>
      </c>
      <c r="F29" s="111">
        <f t="shared" si="5"/>
        <v>0</v>
      </c>
      <c r="G29" s="103">
        <v>0</v>
      </c>
      <c r="H29" s="103">
        <v>0</v>
      </c>
      <c r="I29" s="103">
        <v>0</v>
      </c>
      <c r="J29" s="105">
        <v>0</v>
      </c>
      <c r="K29" s="51"/>
    </row>
    <row r="30" spans="1:11" ht="16.5">
      <c r="A30" s="90" t="s">
        <v>27</v>
      </c>
      <c r="B30" s="105">
        <v>0</v>
      </c>
      <c r="C30" s="103"/>
      <c r="D30" s="104">
        <f t="shared" si="3"/>
        <v>0</v>
      </c>
      <c r="E30" s="104">
        <f t="shared" si="4"/>
        <v>0</v>
      </c>
      <c r="F30" s="111">
        <f t="shared" si="5"/>
        <v>0</v>
      </c>
      <c r="G30" s="103">
        <v>0</v>
      </c>
      <c r="H30" s="103">
        <v>0</v>
      </c>
      <c r="I30" s="103"/>
      <c r="J30" s="105"/>
      <c r="K30" s="51"/>
    </row>
    <row r="31" spans="1:11" ht="16.5">
      <c r="A31" s="91" t="s">
        <v>28</v>
      </c>
      <c r="B31" s="110">
        <v>0</v>
      </c>
      <c r="C31" s="103"/>
      <c r="D31" s="104">
        <f t="shared" si="3"/>
        <v>0</v>
      </c>
      <c r="E31" s="104">
        <f t="shared" si="4"/>
        <v>0</v>
      </c>
      <c r="F31" s="111">
        <f t="shared" si="5"/>
        <v>0</v>
      </c>
      <c r="G31" s="103">
        <v>0</v>
      </c>
      <c r="H31" s="103">
        <v>0</v>
      </c>
      <c r="I31" s="103"/>
      <c r="J31" s="105"/>
      <c r="K31" s="51"/>
    </row>
    <row r="32" spans="1:11" ht="16.5">
      <c r="A32" s="90" t="s">
        <v>29</v>
      </c>
      <c r="B32" s="105">
        <v>0</v>
      </c>
      <c r="C32" s="103"/>
      <c r="D32" s="104">
        <f t="shared" si="3"/>
        <v>0</v>
      </c>
      <c r="E32" s="104">
        <f t="shared" si="4"/>
        <v>0</v>
      </c>
      <c r="F32" s="111">
        <f t="shared" si="5"/>
        <v>0</v>
      </c>
      <c r="G32" s="103">
        <v>0</v>
      </c>
      <c r="H32" s="103">
        <v>0</v>
      </c>
      <c r="I32" s="103"/>
      <c r="J32" s="105"/>
      <c r="K32" s="51"/>
    </row>
    <row r="33" spans="1:11" ht="30">
      <c r="A33" s="90" t="s">
        <v>30</v>
      </c>
      <c r="B33" s="110">
        <v>0</v>
      </c>
      <c r="C33" s="103"/>
      <c r="D33" s="104">
        <f t="shared" si="3"/>
        <v>0</v>
      </c>
      <c r="E33" s="104">
        <f t="shared" si="4"/>
        <v>0</v>
      </c>
      <c r="F33" s="111">
        <f t="shared" si="5"/>
        <v>0</v>
      </c>
      <c r="G33" s="103">
        <v>0</v>
      </c>
      <c r="H33" s="103">
        <v>0</v>
      </c>
      <c r="I33" s="103"/>
      <c r="J33" s="105"/>
      <c r="K33" s="51"/>
    </row>
    <row r="34" spans="1:11" ht="30">
      <c r="A34" s="90" t="s">
        <v>69</v>
      </c>
      <c r="B34" s="105">
        <v>0</v>
      </c>
      <c r="C34" s="103"/>
      <c r="D34" s="104">
        <f t="shared" si="3"/>
        <v>0</v>
      </c>
      <c r="E34" s="104">
        <f t="shared" si="4"/>
        <v>0</v>
      </c>
      <c r="F34" s="111">
        <f t="shared" si="5"/>
        <v>0</v>
      </c>
      <c r="G34" s="103">
        <v>0</v>
      </c>
      <c r="H34" s="103">
        <v>0</v>
      </c>
      <c r="I34" s="103"/>
      <c r="J34" s="105"/>
      <c r="K34" s="51"/>
    </row>
    <row r="35" spans="1:11" ht="16.5">
      <c r="A35" s="90" t="s">
        <v>32</v>
      </c>
      <c r="B35" s="105">
        <v>0</v>
      </c>
      <c r="C35" s="103"/>
      <c r="D35" s="104">
        <f t="shared" si="3"/>
        <v>0</v>
      </c>
      <c r="E35" s="104">
        <f t="shared" si="4"/>
        <v>0</v>
      </c>
      <c r="F35" s="111">
        <f t="shared" si="5"/>
        <v>0</v>
      </c>
      <c r="G35" s="103">
        <v>0</v>
      </c>
      <c r="H35" s="103">
        <v>0</v>
      </c>
      <c r="I35" s="103"/>
      <c r="J35" s="105"/>
      <c r="K35" s="51"/>
    </row>
    <row r="36" spans="1:11" ht="30">
      <c r="A36" s="90" t="s">
        <v>70</v>
      </c>
      <c r="B36" s="105">
        <v>0.5</v>
      </c>
      <c r="C36" s="103">
        <v>0.5</v>
      </c>
      <c r="D36" s="104">
        <f t="shared" si="3"/>
        <v>97200</v>
      </c>
      <c r="E36" s="104">
        <f t="shared" si="4"/>
        <v>95000</v>
      </c>
      <c r="F36" s="111">
        <f t="shared" si="5"/>
        <v>195.6342668863262</v>
      </c>
      <c r="G36" s="103">
        <v>48.6</v>
      </c>
      <c r="H36" s="103">
        <v>0</v>
      </c>
      <c r="I36" s="103">
        <v>95</v>
      </c>
      <c r="J36" s="105"/>
      <c r="K36" s="51"/>
    </row>
    <row r="37" spans="1:11" ht="16.5">
      <c r="A37" s="90" t="s">
        <v>71</v>
      </c>
      <c r="B37" s="110">
        <v>0</v>
      </c>
      <c r="C37" s="103"/>
      <c r="D37" s="104">
        <f t="shared" si="3"/>
        <v>0</v>
      </c>
      <c r="E37" s="104">
        <f t="shared" si="4"/>
        <v>0</v>
      </c>
      <c r="F37" s="111">
        <f t="shared" si="5"/>
        <v>0</v>
      </c>
      <c r="G37" s="103">
        <v>0</v>
      </c>
      <c r="H37" s="103">
        <v>0</v>
      </c>
      <c r="I37" s="103"/>
      <c r="J37" s="105"/>
      <c r="K37" s="51"/>
    </row>
    <row r="38" spans="1:11" ht="30">
      <c r="A38" s="90" t="s">
        <v>72</v>
      </c>
      <c r="B38" s="105">
        <v>1</v>
      </c>
      <c r="C38" s="103">
        <v>1</v>
      </c>
      <c r="D38" s="104">
        <f t="shared" si="3"/>
        <v>97120</v>
      </c>
      <c r="E38" s="104">
        <f t="shared" si="4"/>
        <v>97120</v>
      </c>
      <c r="F38" s="111">
        <f t="shared" si="5"/>
        <v>200</v>
      </c>
      <c r="G38" s="103">
        <v>97.12</v>
      </c>
      <c r="H38" s="103">
        <v>0</v>
      </c>
      <c r="I38" s="103">
        <v>194.24</v>
      </c>
      <c r="J38" s="105"/>
      <c r="K38" s="51"/>
    </row>
    <row r="39" spans="1:11" ht="30">
      <c r="A39" s="90" t="s">
        <v>36</v>
      </c>
      <c r="B39" s="105">
        <v>0</v>
      </c>
      <c r="C39" s="103"/>
      <c r="D39" s="104">
        <f t="shared" si="3"/>
        <v>0</v>
      </c>
      <c r="E39" s="104">
        <f t="shared" si="4"/>
        <v>0</v>
      </c>
      <c r="F39" s="111">
        <f t="shared" si="5"/>
        <v>0</v>
      </c>
      <c r="G39" s="103">
        <v>0</v>
      </c>
      <c r="H39" s="103">
        <v>0</v>
      </c>
      <c r="I39" s="103"/>
      <c r="J39" s="105"/>
      <c r="K39" s="51"/>
    </row>
    <row r="40" spans="1:11" ht="16.5">
      <c r="A40" s="90" t="s">
        <v>73</v>
      </c>
      <c r="B40" s="105">
        <v>1</v>
      </c>
      <c r="C40" s="103">
        <v>1</v>
      </c>
      <c r="D40" s="104">
        <f t="shared" si="3"/>
        <v>97079.99999999999</v>
      </c>
      <c r="E40" s="104">
        <f t="shared" si="4"/>
        <v>97100</v>
      </c>
      <c r="F40" s="111">
        <f t="shared" si="5"/>
        <v>199.95881383855024</v>
      </c>
      <c r="G40" s="103">
        <v>97.07999999999998</v>
      </c>
      <c r="H40" s="103">
        <v>0</v>
      </c>
      <c r="I40" s="103">
        <v>194.2</v>
      </c>
      <c r="J40" s="105"/>
      <c r="K40" s="51"/>
    </row>
    <row r="41" spans="1:11" ht="16.5">
      <c r="A41" s="90" t="s">
        <v>38</v>
      </c>
      <c r="B41" s="105">
        <v>1</v>
      </c>
      <c r="C41" s="103">
        <v>1</v>
      </c>
      <c r="D41" s="104">
        <f t="shared" si="3"/>
        <v>97120</v>
      </c>
      <c r="E41" s="104">
        <f t="shared" si="4"/>
        <v>97120</v>
      </c>
      <c r="F41" s="111">
        <f t="shared" si="5"/>
        <v>200</v>
      </c>
      <c r="G41" s="103">
        <v>97.12</v>
      </c>
      <c r="H41" s="103">
        <v>0</v>
      </c>
      <c r="I41" s="103">
        <v>194.24</v>
      </c>
      <c r="J41" s="105"/>
      <c r="K41" s="51"/>
    </row>
    <row r="42" spans="1:11" ht="30">
      <c r="A42" s="92" t="s">
        <v>39</v>
      </c>
      <c r="B42" s="107">
        <v>0.5</v>
      </c>
      <c r="C42" s="108">
        <v>0.5</v>
      </c>
      <c r="D42" s="112">
        <f t="shared" si="3"/>
        <v>126999.99999999999</v>
      </c>
      <c r="E42" s="104">
        <f t="shared" si="4"/>
        <v>112100</v>
      </c>
      <c r="F42" s="111">
        <f t="shared" si="5"/>
        <v>230.84843492586492</v>
      </c>
      <c r="G42" s="108">
        <v>63.49999999999999</v>
      </c>
      <c r="H42" s="108">
        <v>0</v>
      </c>
      <c r="I42" s="108">
        <v>112.1</v>
      </c>
      <c r="J42" s="107"/>
      <c r="K42" s="51"/>
    </row>
    <row r="43" spans="1:11" s="68" customFormat="1" ht="16.5">
      <c r="A43" s="93" t="s">
        <v>47</v>
      </c>
      <c r="B43" s="109">
        <f>SUM(B22:B42)</f>
        <v>6.5146</v>
      </c>
      <c r="C43" s="109">
        <f>SUM(C22:C42)</f>
        <v>6.68</v>
      </c>
      <c r="D43" s="109">
        <f>_xlfn.IFERROR(G43/B43*1000,0)</f>
        <v>100147.36131151568</v>
      </c>
      <c r="E43" s="109">
        <f>_xlfn.IFERROR(I43/C43/$K$1*1000,0)</f>
        <v>97896.70658682635</v>
      </c>
      <c r="F43" s="113">
        <f>_xlfn.IFERROR(E43/$I$2*100,0)</f>
        <v>201.59947814420582</v>
      </c>
      <c r="G43" s="109">
        <f>SUM(G22:G42)</f>
        <v>652.4200000000001</v>
      </c>
      <c r="H43" s="109">
        <f>SUM(H22:H42)</f>
        <v>0</v>
      </c>
      <c r="I43" s="109">
        <f>SUM(I22:I42)</f>
        <v>1307.8999999999999</v>
      </c>
      <c r="J43" s="109">
        <f>SUM(J22:J42)</f>
        <v>0</v>
      </c>
      <c r="K43" s="67"/>
    </row>
    <row r="44" spans="1:11" s="68" customFormat="1" ht="18.75">
      <c r="A44" s="94" t="s">
        <v>48</v>
      </c>
      <c r="B44" s="109">
        <f>B21+B43</f>
        <v>37.9146</v>
      </c>
      <c r="C44" s="109">
        <f>C21+C43</f>
        <v>38.83</v>
      </c>
      <c r="D44" s="109">
        <f>_xlfn.IFERROR(G44/B44*1000,0)</f>
        <v>96918.6012776081</v>
      </c>
      <c r="E44" s="109">
        <f>_xlfn.IFERROR(I44/C44/$K$1*1000,0)</f>
        <v>96549.06000515066</v>
      </c>
      <c r="F44" s="113">
        <f>_xlfn.IFERROR(E44/$I$2*100,0)</f>
        <v>198.82425865970072</v>
      </c>
      <c r="G44" s="109">
        <f>G21+G43</f>
        <v>3674.63</v>
      </c>
      <c r="H44" s="109">
        <f>H21+H43</f>
        <v>4.9</v>
      </c>
      <c r="I44" s="109">
        <f>I21+I43</f>
        <v>7498</v>
      </c>
      <c r="J44" s="109">
        <f>J21+J43</f>
        <v>9.2</v>
      </c>
      <c r="K44" s="67"/>
    </row>
    <row r="45" spans="2:9" ht="16.5">
      <c r="B45" s="69"/>
      <c r="C45" s="69"/>
      <c r="D45" s="69"/>
      <c r="E45" s="69"/>
      <c r="F45" s="70"/>
      <c r="G45" s="69"/>
      <c r="H45" s="69"/>
      <c r="I45" s="69"/>
    </row>
    <row r="46" spans="2:9" ht="16.5">
      <c r="B46" s="71"/>
      <c r="C46" s="72"/>
      <c r="D46" s="71"/>
      <c r="E46" s="71"/>
      <c r="F46" s="70"/>
      <c r="G46" s="71"/>
      <c r="H46" s="71"/>
      <c r="I46" s="71"/>
    </row>
    <row r="48" spans="2:3" ht="16.5">
      <c r="B48" s="62"/>
      <c r="C48" s="62"/>
    </row>
    <row r="53" spans="2:9" ht="16.5">
      <c r="B53" s="62"/>
      <c r="C53" s="62"/>
      <c r="D53" s="62"/>
      <c r="E53" s="62"/>
      <c r="G53" s="62"/>
      <c r="H53" s="62"/>
      <c r="I53" s="62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K5:K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8"/>
  <sheetViews>
    <sheetView view="pageBreakPreview" zoomScale="60" workbookViewId="0" topLeftCell="A1">
      <selection activeCell="A17" sqref="A17"/>
    </sheetView>
  </sheetViews>
  <sheetFormatPr defaultColWidth="9.140625" defaultRowHeight="15"/>
  <cols>
    <col min="1" max="1" width="31.140625" style="37" customWidth="1"/>
    <col min="2" max="2" width="17.8515625" style="39" customWidth="1"/>
    <col min="3" max="3" width="18.140625" style="65" customWidth="1"/>
    <col min="4" max="4" width="16.421875" style="39" customWidth="1"/>
    <col min="5" max="5" width="12.00390625" style="62" customWidth="1"/>
    <col min="6" max="6" width="15.8515625" style="66" customWidth="1"/>
    <col min="7" max="7" width="12.7109375" style="39" customWidth="1"/>
    <col min="8" max="8" width="11.57421875" style="39" customWidth="1"/>
    <col min="9" max="9" width="13.421875" style="39" customWidth="1"/>
    <col min="10" max="11" width="11.28125" style="64" customWidth="1"/>
    <col min="12" max="15" width="9.140625" style="41" customWidth="1"/>
    <col min="16" max="16" width="10.140625" style="41" bestFit="1" customWidth="1"/>
    <col min="17" max="16384" width="9.140625" style="41" customWidth="1"/>
  </cols>
  <sheetData>
    <row r="1" spans="1:11" ht="20.25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40" t="s">
        <v>56</v>
      </c>
      <c r="K1" s="40">
        <f>VLOOKUP(month,месяцы!$A$1:$B$12,2,FALSE)</f>
        <v>2</v>
      </c>
    </row>
    <row r="2" spans="1:11" ht="29.25" customHeight="1">
      <c r="A2" s="122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22"/>
      <c r="C2" s="122"/>
      <c r="D2" s="122"/>
      <c r="E2" s="122"/>
      <c r="F2" s="122"/>
      <c r="G2" s="42"/>
      <c r="H2" s="43"/>
      <c r="I2" s="44">
        <v>48560</v>
      </c>
      <c r="J2" s="40">
        <v>2023</v>
      </c>
      <c r="K2" s="40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(февраль)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8"/>
    </row>
    <row r="4" spans="1:17" ht="16.5">
      <c r="A4" s="85" t="s">
        <v>2</v>
      </c>
      <c r="B4" s="46">
        <v>54.7</v>
      </c>
      <c r="C4" s="47">
        <v>54.6</v>
      </c>
      <c r="D4" s="7">
        <f>_xlfn.IFERROR(G4/B4*1000,0)</f>
        <v>45908.59232175502</v>
      </c>
      <c r="E4" s="7">
        <f>_xlfn.IFERROR(I4/C4/$K$1*1000,0)</f>
        <v>46384.61538461538</v>
      </c>
      <c r="F4" s="9">
        <f>_xlfn.IFERROR(E4/$I$2*100,0)</f>
        <v>95.52021290077303</v>
      </c>
      <c r="G4" s="47">
        <v>2511.2</v>
      </c>
      <c r="H4" s="47">
        <v>0</v>
      </c>
      <c r="I4" s="48">
        <v>5065.2</v>
      </c>
      <c r="J4" s="49"/>
      <c r="K4" s="50"/>
      <c r="P4" s="51"/>
      <c r="Q4" s="51"/>
    </row>
    <row r="5" spans="1:17" ht="16.5">
      <c r="A5" s="85" t="s">
        <v>3</v>
      </c>
      <c r="B5" s="46">
        <v>12.8</v>
      </c>
      <c r="C5" s="47">
        <v>12.9</v>
      </c>
      <c r="D5" s="7">
        <f aca="true" t="shared" si="0" ref="D5:D20">_xlfn.IFERROR(G5/B5*1000,0)</f>
        <v>48556.25</v>
      </c>
      <c r="E5" s="7">
        <f aca="true" t="shared" si="1" ref="E5:E20">_xlfn.IFERROR(I5/C5/$K$1*1000,0)</f>
        <v>48558.13953488372</v>
      </c>
      <c r="F5" s="9">
        <f aca="true" t="shared" si="2" ref="F5:F20">_xlfn.IFERROR(E5/$I$2*100,0)</f>
        <v>99.99616872916745</v>
      </c>
      <c r="G5" s="47">
        <v>621.52</v>
      </c>
      <c r="H5" s="47">
        <v>0</v>
      </c>
      <c r="I5" s="48">
        <v>1252.8</v>
      </c>
      <c r="J5" s="49">
        <v>0.8</v>
      </c>
      <c r="K5" s="50"/>
      <c r="P5" s="51"/>
      <c r="Q5" s="51"/>
    </row>
    <row r="6" spans="1:17" ht="16.5">
      <c r="A6" s="85" t="s">
        <v>4</v>
      </c>
      <c r="B6" s="46">
        <v>19.7</v>
      </c>
      <c r="C6" s="47">
        <v>18</v>
      </c>
      <c r="D6" s="7">
        <f t="shared" si="0"/>
        <v>56619.28934010153</v>
      </c>
      <c r="E6" s="7">
        <f t="shared" si="1"/>
        <v>54236.11111111112</v>
      </c>
      <c r="F6" s="9">
        <f t="shared" si="2"/>
        <v>111.68886143144793</v>
      </c>
      <c r="G6" s="47">
        <v>1115.4</v>
      </c>
      <c r="H6" s="47">
        <v>0</v>
      </c>
      <c r="I6" s="48">
        <v>1952.5</v>
      </c>
      <c r="J6" s="49"/>
      <c r="K6" s="50"/>
      <c r="P6" s="51"/>
      <c r="Q6" s="51"/>
    </row>
    <row r="7" spans="1:17" ht="16.5">
      <c r="A7" s="85" t="s">
        <v>6</v>
      </c>
      <c r="B7" s="46">
        <v>34</v>
      </c>
      <c r="C7" s="47">
        <v>33</v>
      </c>
      <c r="D7" s="7">
        <f t="shared" si="0"/>
        <v>47688.23529411764</v>
      </c>
      <c r="E7" s="7">
        <f t="shared" si="1"/>
        <v>48643.93939393939</v>
      </c>
      <c r="F7" s="9">
        <f t="shared" si="2"/>
        <v>100.17285707153911</v>
      </c>
      <c r="G7" s="47">
        <v>1621.4</v>
      </c>
      <c r="H7" s="47">
        <v>0</v>
      </c>
      <c r="I7" s="48">
        <v>3210.5</v>
      </c>
      <c r="J7" s="49"/>
      <c r="K7" s="50"/>
      <c r="P7" s="51"/>
      <c r="Q7" s="51"/>
    </row>
    <row r="8" spans="1:17" ht="16.5">
      <c r="A8" s="85" t="s">
        <v>7</v>
      </c>
      <c r="B8" s="48">
        <v>9</v>
      </c>
      <c r="C8" s="47">
        <v>9</v>
      </c>
      <c r="D8" s="7">
        <f t="shared" si="0"/>
        <v>48562.222222222226</v>
      </c>
      <c r="E8" s="7">
        <f t="shared" si="1"/>
        <v>48561.11111111111</v>
      </c>
      <c r="F8" s="9">
        <f t="shared" si="2"/>
        <v>100.00228812008054</v>
      </c>
      <c r="G8" s="47">
        <v>437.06</v>
      </c>
      <c r="H8" s="47">
        <v>11.3</v>
      </c>
      <c r="I8" s="48">
        <v>874.1</v>
      </c>
      <c r="J8" s="49">
        <v>17.8</v>
      </c>
      <c r="K8" s="50"/>
      <c r="P8" s="51"/>
      <c r="Q8" s="51"/>
    </row>
    <row r="9" spans="1:17" s="52" customFormat="1" ht="16.5">
      <c r="A9" s="85" t="s">
        <v>8</v>
      </c>
      <c r="B9" s="48">
        <v>39.699999999999996</v>
      </c>
      <c r="C9" s="47">
        <v>40.3</v>
      </c>
      <c r="D9" s="7">
        <f t="shared" si="0"/>
        <v>43093.19899244334</v>
      </c>
      <c r="E9" s="7">
        <f t="shared" si="1"/>
        <v>47766.74937965261</v>
      </c>
      <c r="F9" s="9">
        <f t="shared" si="2"/>
        <v>98.36645259401278</v>
      </c>
      <c r="G9" s="47">
        <v>1710.8000000000002</v>
      </c>
      <c r="H9" s="47">
        <v>0</v>
      </c>
      <c r="I9" s="48">
        <v>3850</v>
      </c>
      <c r="J9" s="49"/>
      <c r="K9" s="50"/>
      <c r="P9" s="51"/>
      <c r="Q9" s="51"/>
    </row>
    <row r="10" spans="1:17" ht="16.5">
      <c r="A10" s="85" t="s">
        <v>9</v>
      </c>
      <c r="B10" s="48">
        <v>7.199999999999999</v>
      </c>
      <c r="C10" s="47">
        <v>7.35</v>
      </c>
      <c r="D10" s="7">
        <f t="shared" si="0"/>
        <v>49402.77777777779</v>
      </c>
      <c r="E10" s="7">
        <f t="shared" si="1"/>
        <v>48925.17006802721</v>
      </c>
      <c r="F10" s="9">
        <f t="shared" si="2"/>
        <v>100.75199766891929</v>
      </c>
      <c r="G10" s="47">
        <v>355.70000000000005</v>
      </c>
      <c r="H10" s="47">
        <v>8.299999999999999</v>
      </c>
      <c r="I10" s="48">
        <v>719.2</v>
      </c>
      <c r="J10" s="49">
        <v>17.2</v>
      </c>
      <c r="K10" s="50"/>
      <c r="P10" s="51"/>
      <c r="Q10" s="51"/>
    </row>
    <row r="11" spans="1:17" ht="16.5">
      <c r="A11" s="85" t="s">
        <v>10</v>
      </c>
      <c r="B11" s="48">
        <v>10.000000000000002</v>
      </c>
      <c r="C11" s="47">
        <v>9.8</v>
      </c>
      <c r="D11" s="7">
        <f t="shared" si="0"/>
        <v>46089.99999999999</v>
      </c>
      <c r="E11" s="7">
        <f t="shared" si="1"/>
        <v>48637.755102040814</v>
      </c>
      <c r="F11" s="9">
        <f t="shared" si="2"/>
        <v>100.16012170930975</v>
      </c>
      <c r="G11" s="47">
        <v>460.9</v>
      </c>
      <c r="H11" s="47">
        <v>0</v>
      </c>
      <c r="I11" s="48">
        <v>953.3</v>
      </c>
      <c r="J11" s="49"/>
      <c r="K11" s="50"/>
      <c r="P11" s="51"/>
      <c r="Q11" s="51"/>
    </row>
    <row r="12" spans="1:17" s="52" customFormat="1" ht="16.5">
      <c r="A12" s="86" t="s">
        <v>11</v>
      </c>
      <c r="B12" s="35">
        <v>14.99</v>
      </c>
      <c r="C12" s="47">
        <v>14.98</v>
      </c>
      <c r="D12" s="7">
        <f t="shared" si="0"/>
        <v>49346.23082054703</v>
      </c>
      <c r="E12" s="7">
        <f t="shared" si="1"/>
        <v>48681.57543391188</v>
      </c>
      <c r="F12" s="9">
        <f t="shared" si="2"/>
        <v>100.25036127247091</v>
      </c>
      <c r="G12" s="47">
        <v>739.7</v>
      </c>
      <c r="H12" s="47">
        <v>0</v>
      </c>
      <c r="I12" s="48">
        <v>1458.5</v>
      </c>
      <c r="J12" s="49"/>
      <c r="K12" s="50"/>
      <c r="P12" s="51"/>
      <c r="Q12" s="51"/>
    </row>
    <row r="13" spans="1:17" s="53" customFormat="1" ht="16.5">
      <c r="A13" s="85" t="s">
        <v>12</v>
      </c>
      <c r="B13" s="48">
        <v>37</v>
      </c>
      <c r="C13" s="47">
        <v>38</v>
      </c>
      <c r="D13" s="7">
        <f t="shared" si="0"/>
        <v>48159.459459459445</v>
      </c>
      <c r="E13" s="7">
        <f t="shared" si="1"/>
        <v>50502.63157894737</v>
      </c>
      <c r="F13" s="9">
        <f t="shared" si="2"/>
        <v>104.00047689239574</v>
      </c>
      <c r="G13" s="47">
        <v>1781.8999999999996</v>
      </c>
      <c r="H13" s="47">
        <v>0</v>
      </c>
      <c r="I13" s="48">
        <v>3838.2</v>
      </c>
      <c r="J13" s="49"/>
      <c r="K13" s="50"/>
      <c r="L13" s="52"/>
      <c r="P13" s="51"/>
      <c r="Q13" s="51"/>
    </row>
    <row r="14" spans="1:17" s="52" customFormat="1" ht="30">
      <c r="A14" s="86" t="s">
        <v>13</v>
      </c>
      <c r="B14" s="35">
        <v>47</v>
      </c>
      <c r="C14" s="47">
        <v>47</v>
      </c>
      <c r="D14" s="7">
        <f>_xlfn.IFERROR(G14/B14*1000,0)</f>
        <v>47348.936170212764</v>
      </c>
      <c r="E14" s="7">
        <f t="shared" si="1"/>
        <v>48444.68085106383</v>
      </c>
      <c r="F14" s="9">
        <f t="shared" si="2"/>
        <v>99.76252234568334</v>
      </c>
      <c r="G14" s="47">
        <v>2225.4</v>
      </c>
      <c r="H14" s="47">
        <v>0</v>
      </c>
      <c r="I14" s="48">
        <v>4553.8</v>
      </c>
      <c r="J14" s="49"/>
      <c r="K14" s="50"/>
      <c r="P14" s="51"/>
      <c r="Q14" s="51"/>
    </row>
    <row r="15" spans="1:17" s="52" customFormat="1" ht="16.5">
      <c r="A15" s="85" t="s">
        <v>14</v>
      </c>
      <c r="B15" s="48">
        <v>31.799999999999997</v>
      </c>
      <c r="C15" s="47">
        <v>32.8</v>
      </c>
      <c r="D15" s="7">
        <f t="shared" si="0"/>
        <v>51805.03144654088</v>
      </c>
      <c r="E15" s="7">
        <f t="shared" si="1"/>
        <v>51390.243902439026</v>
      </c>
      <c r="F15" s="9">
        <f t="shared" si="2"/>
        <v>105.82834411540163</v>
      </c>
      <c r="G15" s="47">
        <v>1647.3999999999999</v>
      </c>
      <c r="H15" s="47">
        <v>0</v>
      </c>
      <c r="I15" s="48">
        <v>3371.2</v>
      </c>
      <c r="J15" s="49"/>
      <c r="K15" s="50"/>
      <c r="P15" s="51"/>
      <c r="Q15" s="51"/>
    </row>
    <row r="16" spans="1:17" s="52" customFormat="1" ht="16.5">
      <c r="A16" s="87" t="s">
        <v>67</v>
      </c>
      <c r="B16" s="48">
        <v>23</v>
      </c>
      <c r="C16" s="47">
        <v>23</v>
      </c>
      <c r="D16" s="7">
        <f t="shared" si="0"/>
        <v>49430.4347826087</v>
      </c>
      <c r="E16" s="7">
        <f t="shared" si="1"/>
        <v>48997.82608695652</v>
      </c>
      <c r="F16" s="9">
        <f t="shared" si="2"/>
        <v>100.90161879521524</v>
      </c>
      <c r="G16" s="47">
        <v>1136.9</v>
      </c>
      <c r="H16" s="47">
        <v>0.8999999999999999</v>
      </c>
      <c r="I16" s="48">
        <v>2253.9</v>
      </c>
      <c r="J16" s="49">
        <v>3.6</v>
      </c>
      <c r="K16" s="50"/>
      <c r="P16" s="51"/>
      <c r="Q16" s="51"/>
    </row>
    <row r="17" spans="1:17" s="52" customFormat="1" ht="16.5">
      <c r="A17" s="85" t="s">
        <v>84</v>
      </c>
      <c r="B17" s="48">
        <v>22</v>
      </c>
      <c r="C17" s="47">
        <v>22</v>
      </c>
      <c r="D17" s="7">
        <f t="shared" si="0"/>
        <v>48618.18181818182</v>
      </c>
      <c r="E17" s="7">
        <f t="shared" si="1"/>
        <v>48588.63636363637</v>
      </c>
      <c r="F17" s="9">
        <f t="shared" si="2"/>
        <v>100.05897109480306</v>
      </c>
      <c r="G17" s="47">
        <v>1069.6000000000001</v>
      </c>
      <c r="H17" s="47">
        <v>0</v>
      </c>
      <c r="I17" s="48">
        <v>2137.9</v>
      </c>
      <c r="J17" s="49"/>
      <c r="K17" s="50"/>
      <c r="P17" s="51"/>
      <c r="Q17" s="51"/>
    </row>
    <row r="18" spans="1:17" ht="16.5">
      <c r="A18" s="85" t="s">
        <v>16</v>
      </c>
      <c r="B18" s="48">
        <v>63.89999999999999</v>
      </c>
      <c r="C18" s="47">
        <v>64.1</v>
      </c>
      <c r="D18" s="7">
        <f t="shared" si="0"/>
        <v>47017.2143974961</v>
      </c>
      <c r="E18" s="7">
        <f t="shared" si="1"/>
        <v>50103.744149766</v>
      </c>
      <c r="F18" s="9">
        <f t="shared" si="2"/>
        <v>103.17904478946869</v>
      </c>
      <c r="G18" s="47">
        <v>3004.4</v>
      </c>
      <c r="H18" s="47">
        <v>0</v>
      </c>
      <c r="I18" s="48">
        <v>6423.3</v>
      </c>
      <c r="J18" s="49"/>
      <c r="K18" s="50"/>
      <c r="P18" s="51"/>
      <c r="Q18" s="51"/>
    </row>
    <row r="19" spans="1:17" ht="16.5">
      <c r="A19" s="85" t="s">
        <v>17</v>
      </c>
      <c r="B19" s="48">
        <v>11.5</v>
      </c>
      <c r="C19" s="47">
        <v>12</v>
      </c>
      <c r="D19" s="7">
        <f t="shared" si="0"/>
        <v>48556.52173913045</v>
      </c>
      <c r="E19" s="7">
        <f t="shared" si="1"/>
        <v>48558.333333333336</v>
      </c>
      <c r="F19" s="9">
        <f t="shared" si="2"/>
        <v>99.99656781987919</v>
      </c>
      <c r="G19" s="47">
        <v>558.4000000000001</v>
      </c>
      <c r="H19" s="47">
        <v>0</v>
      </c>
      <c r="I19" s="48">
        <v>1165.4</v>
      </c>
      <c r="J19" s="49"/>
      <c r="K19" s="50"/>
      <c r="P19" s="51"/>
      <c r="Q19" s="51"/>
    </row>
    <row r="20" spans="1:17" ht="16.5">
      <c r="A20" s="88" t="s">
        <v>18</v>
      </c>
      <c r="B20" s="55">
        <v>15.8</v>
      </c>
      <c r="C20" s="56">
        <v>15.8</v>
      </c>
      <c r="D20" s="18">
        <f t="shared" si="0"/>
        <v>47778.48101265823</v>
      </c>
      <c r="E20" s="7">
        <f t="shared" si="1"/>
        <v>47639.240506329115</v>
      </c>
      <c r="F20" s="9">
        <f t="shared" si="2"/>
        <v>98.10387254186391</v>
      </c>
      <c r="G20" s="56">
        <v>754.9000000000001</v>
      </c>
      <c r="H20" s="56">
        <v>1.9</v>
      </c>
      <c r="I20" s="55">
        <v>1505.4</v>
      </c>
      <c r="J20" s="57">
        <v>2.8</v>
      </c>
      <c r="K20" s="50"/>
      <c r="P20" s="51"/>
      <c r="Q20" s="51"/>
    </row>
    <row r="21" spans="1:17" s="59" customFormat="1" ht="16.5">
      <c r="A21" s="89" t="s">
        <v>46</v>
      </c>
      <c r="B21" s="95">
        <f>SUM(B4:B20)</f>
        <v>454.09</v>
      </c>
      <c r="C21" s="95">
        <f>SUM(C4:C20)</f>
        <v>454.63000000000005</v>
      </c>
      <c r="D21" s="95">
        <f>_xlfn.IFERROR(G21/B21*1000,0)</f>
        <v>47903.67548283381</v>
      </c>
      <c r="E21" s="95">
        <f>_xlfn.IFERROR(I21/C21/$K$1*1000,0)</f>
        <v>49034.599564481</v>
      </c>
      <c r="F21" s="120">
        <f>_xlfn.IFERROR(E21/$I$2*100,0)</f>
        <v>100.97734671433484</v>
      </c>
      <c r="G21" s="95">
        <f>SUM(G4:G20)</f>
        <v>21752.580000000005</v>
      </c>
      <c r="H21" s="95">
        <f>SUM(H4:H20)</f>
        <v>22.4</v>
      </c>
      <c r="I21" s="95">
        <f>SUM(I4:I20)</f>
        <v>44585.200000000004</v>
      </c>
      <c r="J21" s="95">
        <f>SUM(J4:J20)</f>
        <v>42.199999999999996</v>
      </c>
      <c r="K21" s="58"/>
      <c r="P21" s="60"/>
      <c r="Q21" s="60"/>
    </row>
    <row r="22" spans="1:17" ht="30">
      <c r="A22" s="90" t="s">
        <v>19</v>
      </c>
      <c r="B22" s="48">
        <v>17.499999999999996</v>
      </c>
      <c r="C22" s="47">
        <v>16.9</v>
      </c>
      <c r="D22" s="7">
        <f aca="true" t="shared" si="3" ref="D22:D42">_xlfn.IFERROR(G22/B22*1000,0)</f>
        <v>48537.14285714287</v>
      </c>
      <c r="E22" s="7">
        <f aca="true" t="shared" si="4" ref="E22:E42">_xlfn.IFERROR(I22/C22/$K$1*1000,0)</f>
        <v>48573.96449704142</v>
      </c>
      <c r="F22" s="9">
        <f aca="true" t="shared" si="5" ref="F22:F42">_xlfn.IFERROR(E22/$I$2*100,0)</f>
        <v>100.02875720148563</v>
      </c>
      <c r="G22" s="47">
        <v>849.4</v>
      </c>
      <c r="H22" s="47">
        <v>14.599999999999998</v>
      </c>
      <c r="I22" s="47">
        <v>1641.8</v>
      </c>
      <c r="J22" s="49">
        <v>24.4</v>
      </c>
      <c r="K22" s="50"/>
      <c r="P22" s="51"/>
      <c r="Q22" s="51"/>
    </row>
    <row r="23" spans="1:17" ht="30">
      <c r="A23" s="90" t="s">
        <v>68</v>
      </c>
      <c r="B23" s="48">
        <v>0</v>
      </c>
      <c r="C23" s="47"/>
      <c r="D23" s="7">
        <f t="shared" si="3"/>
        <v>0</v>
      </c>
      <c r="E23" s="7">
        <f t="shared" si="4"/>
        <v>0</v>
      </c>
      <c r="F23" s="9">
        <f t="shared" si="5"/>
        <v>0</v>
      </c>
      <c r="G23" s="47">
        <v>0</v>
      </c>
      <c r="H23" s="47">
        <v>0</v>
      </c>
      <c r="I23" s="47"/>
      <c r="J23" s="49"/>
      <c r="K23" s="50"/>
      <c r="P23" s="51"/>
      <c r="Q23" s="51"/>
    </row>
    <row r="24" spans="1:17" ht="30">
      <c r="A24" s="90" t="s">
        <v>21</v>
      </c>
      <c r="B24" s="48">
        <v>9</v>
      </c>
      <c r="C24" s="47">
        <v>9</v>
      </c>
      <c r="D24" s="7">
        <f t="shared" si="3"/>
        <v>49022.222222222226</v>
      </c>
      <c r="E24" s="7">
        <f t="shared" si="4"/>
        <v>48622.222222222226</v>
      </c>
      <c r="F24" s="9">
        <f t="shared" si="5"/>
        <v>100.12813472451035</v>
      </c>
      <c r="G24" s="47">
        <v>441.20000000000005</v>
      </c>
      <c r="H24" s="47">
        <v>0</v>
      </c>
      <c r="I24" s="47">
        <v>875.2</v>
      </c>
      <c r="J24" s="49"/>
      <c r="K24" s="50"/>
      <c r="P24" s="51"/>
      <c r="Q24" s="51"/>
    </row>
    <row r="25" spans="1:17" s="39" customFormat="1" ht="30">
      <c r="A25" s="90" t="s">
        <v>22</v>
      </c>
      <c r="B25" s="48">
        <v>2.86</v>
      </c>
      <c r="C25" s="47">
        <v>3.15</v>
      </c>
      <c r="D25" s="7">
        <f t="shared" si="3"/>
        <v>48566.43356643356</v>
      </c>
      <c r="E25" s="7">
        <f t="shared" si="4"/>
        <v>48555.55555555555</v>
      </c>
      <c r="F25" s="9">
        <f t="shared" si="5"/>
        <v>99.99084751967781</v>
      </c>
      <c r="G25" s="47">
        <v>138.89999999999998</v>
      </c>
      <c r="H25" s="47">
        <v>0</v>
      </c>
      <c r="I25" s="47">
        <v>305.9</v>
      </c>
      <c r="J25" s="49"/>
      <c r="K25" s="50"/>
      <c r="P25" s="51"/>
      <c r="Q25" s="51"/>
    </row>
    <row r="26" spans="1:17" ht="30">
      <c r="A26" s="90" t="s">
        <v>23</v>
      </c>
      <c r="B26" s="48">
        <v>6.7</v>
      </c>
      <c r="C26" s="47">
        <v>6.75</v>
      </c>
      <c r="D26" s="7">
        <f t="shared" si="3"/>
        <v>48716.41791044776</v>
      </c>
      <c r="E26" s="7">
        <f t="shared" si="4"/>
        <v>48592.5925925926</v>
      </c>
      <c r="F26" s="9">
        <f t="shared" si="5"/>
        <v>100.06711818902924</v>
      </c>
      <c r="G26" s="47">
        <v>326.4</v>
      </c>
      <c r="H26" s="47">
        <v>8.1</v>
      </c>
      <c r="I26" s="47">
        <v>656</v>
      </c>
      <c r="J26" s="49">
        <v>8.1</v>
      </c>
      <c r="K26" s="50"/>
      <c r="P26" s="51"/>
      <c r="Q26" s="51"/>
    </row>
    <row r="27" spans="1:17" ht="16.5">
      <c r="A27" s="90" t="s">
        <v>24</v>
      </c>
      <c r="B27" s="48">
        <v>6.800000000000001</v>
      </c>
      <c r="C27" s="47">
        <v>6.9</v>
      </c>
      <c r="D27" s="7">
        <f t="shared" si="3"/>
        <v>48561.76470588235</v>
      </c>
      <c r="E27" s="7">
        <f t="shared" si="4"/>
        <v>48560.14492753623</v>
      </c>
      <c r="F27" s="9">
        <f t="shared" si="5"/>
        <v>100.00029845044529</v>
      </c>
      <c r="G27" s="47">
        <v>330.21999999999997</v>
      </c>
      <c r="H27" s="47">
        <v>5</v>
      </c>
      <c r="I27" s="47">
        <v>670.13</v>
      </c>
      <c r="J27" s="49">
        <v>5</v>
      </c>
      <c r="K27" s="50"/>
      <c r="P27" s="51"/>
      <c r="Q27" s="51"/>
    </row>
    <row r="28" spans="1:17" ht="30">
      <c r="A28" s="90" t="s">
        <v>25</v>
      </c>
      <c r="B28" s="23">
        <v>5</v>
      </c>
      <c r="C28" s="47">
        <v>4.8</v>
      </c>
      <c r="D28" s="7">
        <f t="shared" si="3"/>
        <v>49013.99999999999</v>
      </c>
      <c r="E28" s="7">
        <f t="shared" si="4"/>
        <v>47903.125</v>
      </c>
      <c r="F28" s="9">
        <f t="shared" si="5"/>
        <v>98.64729200988468</v>
      </c>
      <c r="G28" s="47">
        <v>245.07</v>
      </c>
      <c r="H28" s="47">
        <v>0</v>
      </c>
      <c r="I28" s="47">
        <v>459.87</v>
      </c>
      <c r="J28" s="49"/>
      <c r="K28" s="50"/>
      <c r="P28" s="51"/>
      <c r="Q28" s="51"/>
    </row>
    <row r="29" spans="1:17" ht="16.5">
      <c r="A29" s="90" t="s">
        <v>26</v>
      </c>
      <c r="B29" s="23">
        <v>2.9</v>
      </c>
      <c r="C29" s="47">
        <v>2.5</v>
      </c>
      <c r="D29" s="7">
        <f t="shared" si="3"/>
        <v>48560</v>
      </c>
      <c r="E29" s="7">
        <f t="shared" si="4"/>
        <v>48560</v>
      </c>
      <c r="F29" s="9">
        <f t="shared" si="5"/>
        <v>100</v>
      </c>
      <c r="G29" s="47">
        <v>140.824</v>
      </c>
      <c r="H29" s="47">
        <v>5.300000000000001</v>
      </c>
      <c r="I29" s="47">
        <v>242.8</v>
      </c>
      <c r="J29" s="49">
        <v>10.3</v>
      </c>
      <c r="K29" s="50"/>
      <c r="P29" s="51"/>
      <c r="Q29" s="51"/>
    </row>
    <row r="30" spans="1:17" ht="16.5">
      <c r="A30" s="90" t="s">
        <v>27</v>
      </c>
      <c r="B30" s="48">
        <v>3.1999999999999997</v>
      </c>
      <c r="C30" s="47">
        <v>3.05</v>
      </c>
      <c r="D30" s="7">
        <f t="shared" si="3"/>
        <v>45750</v>
      </c>
      <c r="E30" s="7">
        <f t="shared" si="4"/>
        <v>46396.72131147541</v>
      </c>
      <c r="F30" s="9">
        <f t="shared" si="5"/>
        <v>95.54514273368083</v>
      </c>
      <c r="G30" s="47">
        <v>146.39999999999998</v>
      </c>
      <c r="H30" s="47">
        <v>8.875</v>
      </c>
      <c r="I30" s="47">
        <v>283.02</v>
      </c>
      <c r="J30" s="49">
        <v>30.93</v>
      </c>
      <c r="K30" s="50"/>
      <c r="P30" s="51"/>
      <c r="Q30" s="51"/>
    </row>
    <row r="31" spans="1:17" ht="16.5">
      <c r="A31" s="91" t="s">
        <v>28</v>
      </c>
      <c r="B31" s="23">
        <v>5</v>
      </c>
      <c r="C31" s="47">
        <v>5</v>
      </c>
      <c r="D31" s="7">
        <f t="shared" si="3"/>
        <v>52040.00000000001</v>
      </c>
      <c r="E31" s="7">
        <f t="shared" si="4"/>
        <v>48410.00000000001</v>
      </c>
      <c r="F31" s="9">
        <f t="shared" si="5"/>
        <v>99.69110378912687</v>
      </c>
      <c r="G31" s="47">
        <v>260.20000000000005</v>
      </c>
      <c r="H31" s="47">
        <v>0</v>
      </c>
      <c r="I31" s="47">
        <v>484.1</v>
      </c>
      <c r="J31" s="49"/>
      <c r="K31" s="50"/>
      <c r="P31" s="51"/>
      <c r="Q31" s="51"/>
    </row>
    <row r="32" spans="1:17" ht="16.5">
      <c r="A32" s="90" t="s">
        <v>29</v>
      </c>
      <c r="B32" s="48">
        <v>5</v>
      </c>
      <c r="C32" s="47">
        <v>5</v>
      </c>
      <c r="D32" s="7">
        <f t="shared" si="3"/>
        <v>49179.99999999999</v>
      </c>
      <c r="E32" s="7">
        <f t="shared" si="4"/>
        <v>47790</v>
      </c>
      <c r="F32" s="9">
        <f t="shared" si="5"/>
        <v>98.41433278418451</v>
      </c>
      <c r="G32" s="47">
        <v>245.89999999999998</v>
      </c>
      <c r="H32" s="47">
        <v>6.4</v>
      </c>
      <c r="I32" s="47">
        <v>477.9</v>
      </c>
      <c r="J32" s="49">
        <v>6.4</v>
      </c>
      <c r="K32" s="50"/>
      <c r="P32" s="51"/>
      <c r="Q32" s="51"/>
    </row>
    <row r="33" spans="1:17" ht="30">
      <c r="A33" s="90" t="s">
        <v>30</v>
      </c>
      <c r="B33" s="23">
        <v>6</v>
      </c>
      <c r="C33" s="47">
        <v>5.5</v>
      </c>
      <c r="D33" s="7">
        <f t="shared" si="3"/>
        <v>47700.00000000001</v>
      </c>
      <c r="E33" s="7">
        <f t="shared" si="4"/>
        <v>47190.909090909096</v>
      </c>
      <c r="F33" s="9">
        <f t="shared" si="5"/>
        <v>97.18062003893965</v>
      </c>
      <c r="G33" s="47">
        <v>286.20000000000005</v>
      </c>
      <c r="H33" s="47">
        <v>0</v>
      </c>
      <c r="I33" s="47">
        <v>519.1</v>
      </c>
      <c r="J33" s="49"/>
      <c r="K33" s="50"/>
      <c r="P33" s="51"/>
      <c r="Q33" s="51"/>
    </row>
    <row r="34" spans="1:17" ht="30">
      <c r="A34" s="90" t="s">
        <v>69</v>
      </c>
      <c r="B34" s="48">
        <v>2.3</v>
      </c>
      <c r="C34" s="47">
        <v>2.3</v>
      </c>
      <c r="D34" s="7">
        <f t="shared" si="3"/>
        <v>55913.04347826087</v>
      </c>
      <c r="E34" s="7">
        <f t="shared" si="4"/>
        <v>52739.13043478261</v>
      </c>
      <c r="F34" s="9">
        <f t="shared" si="5"/>
        <v>108.60611704032664</v>
      </c>
      <c r="G34" s="47">
        <v>128.6</v>
      </c>
      <c r="H34" s="47">
        <v>0</v>
      </c>
      <c r="I34" s="47">
        <v>242.6</v>
      </c>
      <c r="J34" s="49"/>
      <c r="K34" s="50"/>
      <c r="P34" s="51"/>
      <c r="Q34" s="51"/>
    </row>
    <row r="35" spans="1:17" ht="16.5">
      <c r="A35" s="90" t="s">
        <v>32</v>
      </c>
      <c r="B35" s="48">
        <v>7.9</v>
      </c>
      <c r="C35" s="47">
        <v>8.4</v>
      </c>
      <c r="D35" s="7">
        <f t="shared" si="3"/>
        <v>45405.063291139246</v>
      </c>
      <c r="E35" s="7">
        <f t="shared" si="4"/>
        <v>48577.38095238095</v>
      </c>
      <c r="F35" s="9">
        <f t="shared" si="5"/>
        <v>100.03579273554561</v>
      </c>
      <c r="G35" s="47">
        <v>358.70000000000005</v>
      </c>
      <c r="H35" s="47">
        <v>7.300000000000001</v>
      </c>
      <c r="I35" s="47">
        <v>816.1</v>
      </c>
      <c r="J35" s="49">
        <v>10.8</v>
      </c>
      <c r="K35" s="50"/>
      <c r="P35" s="51"/>
      <c r="Q35" s="51"/>
    </row>
    <row r="36" spans="1:17" ht="30">
      <c r="A36" s="90" t="s">
        <v>70</v>
      </c>
      <c r="B36" s="48">
        <v>3.3</v>
      </c>
      <c r="C36" s="47">
        <v>3.3</v>
      </c>
      <c r="D36" s="7">
        <f t="shared" si="3"/>
        <v>44551.515151515145</v>
      </c>
      <c r="E36" s="7">
        <f t="shared" si="4"/>
        <v>46184.84848484849</v>
      </c>
      <c r="F36" s="9">
        <f t="shared" si="5"/>
        <v>95.10883131146724</v>
      </c>
      <c r="G36" s="47">
        <v>147.01999999999998</v>
      </c>
      <c r="H36" s="47">
        <v>0</v>
      </c>
      <c r="I36" s="47">
        <v>304.82</v>
      </c>
      <c r="J36" s="49"/>
      <c r="K36" s="50"/>
      <c r="P36" s="51"/>
      <c r="Q36" s="51"/>
    </row>
    <row r="37" spans="1:17" ht="16.5">
      <c r="A37" s="90" t="s">
        <v>71</v>
      </c>
      <c r="B37" s="23">
        <v>9.000000000000002</v>
      </c>
      <c r="C37" s="47">
        <v>8.8</v>
      </c>
      <c r="D37" s="7">
        <f t="shared" si="3"/>
        <v>48566.66666666666</v>
      </c>
      <c r="E37" s="7">
        <f t="shared" si="4"/>
        <v>48710.227272727265</v>
      </c>
      <c r="F37" s="9">
        <f t="shared" si="5"/>
        <v>100.30936423543505</v>
      </c>
      <c r="G37" s="47">
        <v>437.09999999999997</v>
      </c>
      <c r="H37" s="47">
        <v>0</v>
      </c>
      <c r="I37" s="47">
        <v>857.3</v>
      </c>
      <c r="J37" s="49"/>
      <c r="K37" s="50"/>
      <c r="P37" s="51"/>
      <c r="Q37" s="51"/>
    </row>
    <row r="38" spans="1:17" ht="30">
      <c r="A38" s="90" t="s">
        <v>72</v>
      </c>
      <c r="B38" s="48">
        <v>3.45</v>
      </c>
      <c r="C38" s="47">
        <v>3.225</v>
      </c>
      <c r="D38" s="7">
        <f t="shared" si="3"/>
        <v>48556.521739130425</v>
      </c>
      <c r="E38" s="7">
        <f t="shared" si="4"/>
        <v>48558.13953488372</v>
      </c>
      <c r="F38" s="9">
        <f t="shared" si="5"/>
        <v>99.99616872916745</v>
      </c>
      <c r="G38" s="47">
        <v>167.51999999999998</v>
      </c>
      <c r="H38" s="47">
        <v>0</v>
      </c>
      <c r="I38" s="47">
        <v>313.2</v>
      </c>
      <c r="J38" s="49"/>
      <c r="K38" s="50"/>
      <c r="P38" s="51"/>
      <c r="Q38" s="51"/>
    </row>
    <row r="39" spans="1:17" ht="30">
      <c r="A39" s="90" t="s">
        <v>36</v>
      </c>
      <c r="B39" s="48">
        <v>4.35</v>
      </c>
      <c r="C39" s="47">
        <v>4.3</v>
      </c>
      <c r="D39" s="7">
        <f t="shared" si="3"/>
        <v>52528.73563218392</v>
      </c>
      <c r="E39" s="7">
        <f t="shared" si="4"/>
        <v>50593.02325581396</v>
      </c>
      <c r="F39" s="9">
        <f t="shared" si="5"/>
        <v>104.1866212022528</v>
      </c>
      <c r="G39" s="47">
        <v>228.50000000000003</v>
      </c>
      <c r="H39" s="47">
        <v>0</v>
      </c>
      <c r="I39" s="47">
        <v>435.1</v>
      </c>
      <c r="J39" s="49"/>
      <c r="K39" s="50"/>
      <c r="P39" s="51"/>
      <c r="Q39" s="51"/>
    </row>
    <row r="40" spans="1:17" ht="16.5">
      <c r="A40" s="90" t="s">
        <v>73</v>
      </c>
      <c r="B40" s="48">
        <v>8.100000000000001</v>
      </c>
      <c r="C40" s="47">
        <v>7.9</v>
      </c>
      <c r="D40" s="7">
        <f t="shared" si="3"/>
        <v>47958.02469135802</v>
      </c>
      <c r="E40" s="7">
        <f t="shared" si="4"/>
        <v>48265.82278481012</v>
      </c>
      <c r="F40" s="9">
        <f t="shared" si="5"/>
        <v>99.39419848601754</v>
      </c>
      <c r="G40" s="47">
        <v>388.46000000000004</v>
      </c>
      <c r="H40" s="47">
        <v>0</v>
      </c>
      <c r="I40" s="47">
        <v>762.6</v>
      </c>
      <c r="J40" s="49">
        <v>0.2</v>
      </c>
      <c r="K40" s="50"/>
      <c r="P40" s="51"/>
      <c r="Q40" s="51"/>
    </row>
    <row r="41" spans="1:17" ht="16.5">
      <c r="A41" s="90" t="s">
        <v>38</v>
      </c>
      <c r="B41" s="48">
        <v>20.599999999999998</v>
      </c>
      <c r="C41" s="47">
        <v>19.9</v>
      </c>
      <c r="D41" s="7">
        <f t="shared" si="3"/>
        <v>48560.00000000001</v>
      </c>
      <c r="E41" s="7">
        <f t="shared" si="4"/>
        <v>48560.00000000001</v>
      </c>
      <c r="F41" s="9">
        <f t="shared" si="5"/>
        <v>100.00000000000003</v>
      </c>
      <c r="G41" s="47">
        <v>1000.3360000000001</v>
      </c>
      <c r="H41" s="47">
        <v>15.1</v>
      </c>
      <c r="I41" s="47">
        <v>1932.688</v>
      </c>
      <c r="J41" s="49">
        <v>15.1</v>
      </c>
      <c r="K41" s="50"/>
      <c r="P41" s="51"/>
      <c r="Q41" s="51"/>
    </row>
    <row r="42" spans="1:17" ht="30">
      <c r="A42" s="92" t="s">
        <v>39</v>
      </c>
      <c r="B42" s="55">
        <v>3.5</v>
      </c>
      <c r="C42" s="56">
        <v>3.4</v>
      </c>
      <c r="D42" s="18">
        <f t="shared" si="3"/>
        <v>56685.71428571429</v>
      </c>
      <c r="E42" s="7">
        <f t="shared" si="4"/>
        <v>56323.52941176471</v>
      </c>
      <c r="F42" s="9">
        <f t="shared" si="5"/>
        <v>115.98749878864231</v>
      </c>
      <c r="G42" s="56">
        <v>198.4</v>
      </c>
      <c r="H42" s="56">
        <v>0</v>
      </c>
      <c r="I42" s="56">
        <v>383</v>
      </c>
      <c r="J42" s="57"/>
      <c r="K42" s="50"/>
      <c r="P42" s="51"/>
      <c r="Q42" s="51"/>
    </row>
    <row r="43" spans="1:17" s="68" customFormat="1" ht="16.5">
      <c r="A43" s="93" t="s">
        <v>47</v>
      </c>
      <c r="B43" s="95">
        <f>SUM(B22:B42)</f>
        <v>132.46</v>
      </c>
      <c r="C43" s="95">
        <f>SUM(C22:C42)</f>
        <v>130.075</v>
      </c>
      <c r="D43" s="95">
        <f>_xlfn.IFERROR(G43/B43*1000,0)</f>
        <v>48809.82938245508</v>
      </c>
      <c r="E43" s="95">
        <f>_xlfn.IFERROR(I43/C43/$K$1*1000,0)</f>
        <v>48676.64039976937</v>
      </c>
      <c r="F43" s="120">
        <f>_xlfn.IFERROR(E43/$I$2*100,0)</f>
        <v>100.24019851682324</v>
      </c>
      <c r="G43" s="95">
        <f>SUM(G22:G42)</f>
        <v>6465.35</v>
      </c>
      <c r="H43" s="95">
        <f>SUM(H22:H42)</f>
        <v>70.675</v>
      </c>
      <c r="I43" s="95">
        <f>SUM(I22:I42)</f>
        <v>12663.228000000001</v>
      </c>
      <c r="J43" s="95">
        <f>SUM(J22:J42)</f>
        <v>111.22999999999999</v>
      </c>
      <c r="K43" s="118"/>
      <c r="P43" s="67"/>
      <c r="Q43" s="67"/>
    </row>
    <row r="44" spans="1:17" s="68" customFormat="1" ht="18.75">
      <c r="A44" s="94" t="s">
        <v>48</v>
      </c>
      <c r="B44" s="95">
        <f>B21+B43</f>
        <v>586.55</v>
      </c>
      <c r="C44" s="95">
        <f>C21+C43</f>
        <v>584.705</v>
      </c>
      <c r="D44" s="95">
        <f>_xlfn.IFERROR(G44/B44*1000,0)</f>
        <v>48108.311311908634</v>
      </c>
      <c r="E44" s="95">
        <f>_xlfn.IFERROR(I44/C44/$K$1*1000,0)</f>
        <v>48954.96703465851</v>
      </c>
      <c r="F44" s="120">
        <f>_xlfn.IFERROR(E44/$I$2*100,0)</f>
        <v>100.81335880283876</v>
      </c>
      <c r="G44" s="95">
        <f>G21+G43</f>
        <v>28217.930000000008</v>
      </c>
      <c r="H44" s="95">
        <f>H21+H43</f>
        <v>93.07499999999999</v>
      </c>
      <c r="I44" s="95">
        <f>I21+I43</f>
        <v>57248.42800000001</v>
      </c>
      <c r="J44" s="95">
        <f>J21+J43</f>
        <v>153.42999999999998</v>
      </c>
      <c r="K44" s="118"/>
      <c r="P44" s="67"/>
      <c r="Q44" s="67"/>
    </row>
    <row r="45" spans="2:9" ht="16.5">
      <c r="B45" s="65"/>
      <c r="D45" s="65"/>
      <c r="E45" s="65"/>
      <c r="G45" s="65"/>
      <c r="H45" s="65"/>
      <c r="I45" s="65"/>
    </row>
    <row r="48" spans="2:3" ht="16.5">
      <c r="B48" s="62"/>
      <c r="C48" s="62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4"/>
  <sheetViews>
    <sheetView view="pageBreakPreview" zoomScale="60" zoomScalePageLayoutView="0" workbookViewId="0" topLeftCell="A10">
      <selection activeCell="A17" sqref="A17"/>
    </sheetView>
  </sheetViews>
  <sheetFormatPr defaultColWidth="9.140625" defaultRowHeight="15"/>
  <cols>
    <col min="1" max="1" width="30.140625" style="61" customWidth="1"/>
    <col min="2" max="2" width="17.28125" style="62" customWidth="1"/>
    <col min="3" max="3" width="19.140625" style="62" customWidth="1"/>
    <col min="4" max="4" width="17.140625" style="39" customWidth="1"/>
    <col min="5" max="5" width="13.57421875" style="62" customWidth="1"/>
    <col min="6" max="6" width="17.28125" style="63" customWidth="1"/>
    <col min="7" max="7" width="14.00390625" style="62" customWidth="1"/>
    <col min="8" max="8" width="12.7109375" style="62" customWidth="1"/>
    <col min="9" max="9" width="16.140625" style="62" customWidth="1"/>
    <col min="10" max="10" width="13.421875" style="64" customWidth="1"/>
    <col min="11" max="11" width="11.8515625" style="64" customWidth="1"/>
    <col min="12" max="15" width="9.140625" style="41" customWidth="1"/>
    <col min="16" max="16" width="10.140625" style="41" bestFit="1" customWidth="1"/>
    <col min="17" max="16384" width="9.140625" style="41" customWidth="1"/>
  </cols>
  <sheetData>
    <row r="1" spans="1:11" ht="20.25">
      <c r="A1" s="121" t="s">
        <v>50</v>
      </c>
      <c r="B1" s="121"/>
      <c r="C1" s="121"/>
      <c r="D1" s="121"/>
      <c r="E1" s="121"/>
      <c r="F1" s="121"/>
      <c r="G1" s="121"/>
      <c r="H1" s="121"/>
      <c r="I1" s="121"/>
      <c r="J1" s="40" t="s">
        <v>56</v>
      </c>
      <c r="K1" s="40">
        <f>VLOOKUP(month,месяцы!$A$1:$B$12,2,FALSE)</f>
        <v>2</v>
      </c>
    </row>
    <row r="2" spans="1:11" ht="16.5">
      <c r="A2" s="122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22"/>
      <c r="C2" s="122"/>
      <c r="D2" s="122"/>
      <c r="E2" s="122"/>
      <c r="F2" s="122"/>
      <c r="G2" s="42"/>
      <c r="H2" s="43"/>
      <c r="I2" s="44">
        <v>48560</v>
      </c>
      <c r="J2" s="40">
        <v>2023</v>
      </c>
      <c r="K2" s="40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(февраль)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8"/>
    </row>
    <row r="4" spans="1:17" ht="16.5">
      <c r="A4" s="85" t="s">
        <v>2</v>
      </c>
      <c r="B4" s="46">
        <v>58.400000000000006</v>
      </c>
      <c r="C4" s="47">
        <v>58.2</v>
      </c>
      <c r="D4" s="7">
        <f>_xlfn.IFERROR(G4/B4*1000,0)</f>
        <v>46255.13698630137</v>
      </c>
      <c r="E4" s="7">
        <f>_xlfn.IFERROR(I4/C4/$K$1*1000,0)</f>
        <v>46325.60137457045</v>
      </c>
      <c r="F4" s="9">
        <f>_xlfn.IFERROR(E4/$I$2*100,0)</f>
        <v>95.39868487349763</v>
      </c>
      <c r="G4" s="47">
        <v>2701.3</v>
      </c>
      <c r="H4" s="47">
        <v>0</v>
      </c>
      <c r="I4" s="48">
        <v>5392.3</v>
      </c>
      <c r="J4" s="48"/>
      <c r="K4" s="50"/>
      <c r="P4" s="51"/>
      <c r="Q4" s="51"/>
    </row>
    <row r="5" spans="1:17" ht="16.5">
      <c r="A5" s="85" t="s">
        <v>3</v>
      </c>
      <c r="B5" s="46">
        <v>23.799999999999997</v>
      </c>
      <c r="C5" s="47">
        <v>22.4</v>
      </c>
      <c r="D5" s="7">
        <f aca="true" t="shared" si="0" ref="D5:D20">_xlfn.IFERROR(G5/B5*1000,0)</f>
        <v>48558.82352941178</v>
      </c>
      <c r="E5" s="7">
        <f aca="true" t="shared" si="1" ref="E5:E20">_xlfn.IFERROR(I5/C5/$K$1*1000,0)</f>
        <v>48558.035714285725</v>
      </c>
      <c r="F5" s="9">
        <f aca="true" t="shared" si="2" ref="F5:F20">_xlfn.IFERROR(E5/$I$2*100,0)</f>
        <v>99.99595493057191</v>
      </c>
      <c r="G5" s="47">
        <v>1155.7</v>
      </c>
      <c r="H5" s="47">
        <v>0</v>
      </c>
      <c r="I5" s="48">
        <v>2175.4</v>
      </c>
      <c r="J5" s="48">
        <v>1.16</v>
      </c>
      <c r="K5" s="50"/>
      <c r="P5" s="51"/>
      <c r="Q5" s="51"/>
    </row>
    <row r="6" spans="1:17" ht="16.5">
      <c r="A6" s="85" t="s">
        <v>4</v>
      </c>
      <c r="B6" s="46">
        <v>52.89999999999999</v>
      </c>
      <c r="C6" s="47">
        <v>52.8</v>
      </c>
      <c r="D6" s="7">
        <f t="shared" si="0"/>
        <v>46448.01512287335</v>
      </c>
      <c r="E6" s="7">
        <f t="shared" si="1"/>
        <v>47501.893939393936</v>
      </c>
      <c r="F6" s="9">
        <f t="shared" si="2"/>
        <v>97.82103364784584</v>
      </c>
      <c r="G6" s="47">
        <v>2457.1</v>
      </c>
      <c r="H6" s="47">
        <v>0</v>
      </c>
      <c r="I6" s="48">
        <v>5016.2</v>
      </c>
      <c r="J6" s="48"/>
      <c r="K6" s="50"/>
      <c r="P6" s="51"/>
      <c r="Q6" s="51"/>
    </row>
    <row r="7" spans="1:17" ht="16.5">
      <c r="A7" s="85" t="s">
        <v>6</v>
      </c>
      <c r="B7" s="46">
        <v>49</v>
      </c>
      <c r="C7" s="47">
        <v>48</v>
      </c>
      <c r="D7" s="7">
        <f t="shared" si="0"/>
        <v>49083.67346938776</v>
      </c>
      <c r="E7" s="7">
        <f t="shared" si="1"/>
        <v>49225</v>
      </c>
      <c r="F7" s="9">
        <f t="shared" si="2"/>
        <v>101.36943986820428</v>
      </c>
      <c r="G7" s="47">
        <v>2405.1000000000004</v>
      </c>
      <c r="H7" s="47">
        <v>0</v>
      </c>
      <c r="I7" s="48">
        <v>4725.6</v>
      </c>
      <c r="J7" s="48"/>
      <c r="K7" s="50"/>
      <c r="P7" s="51"/>
      <c r="Q7" s="51"/>
    </row>
    <row r="8" spans="1:17" ht="16.5">
      <c r="A8" s="85" t="s">
        <v>7</v>
      </c>
      <c r="B8" s="48">
        <v>12.799999999999999</v>
      </c>
      <c r="C8" s="47">
        <v>12.6</v>
      </c>
      <c r="D8" s="7">
        <f t="shared" si="0"/>
        <v>48621.09375000001</v>
      </c>
      <c r="E8" s="7">
        <f t="shared" si="1"/>
        <v>48591.269841269845</v>
      </c>
      <c r="F8" s="9">
        <f t="shared" si="2"/>
        <v>100.0643942365524</v>
      </c>
      <c r="G8" s="47">
        <v>622.35</v>
      </c>
      <c r="H8" s="47">
        <v>7.180000000000001</v>
      </c>
      <c r="I8" s="48">
        <v>1224.5</v>
      </c>
      <c r="J8" s="48">
        <v>11.8</v>
      </c>
      <c r="K8" s="50"/>
      <c r="P8" s="51"/>
      <c r="Q8" s="51"/>
    </row>
    <row r="9" spans="1:17" s="52" customFormat="1" ht="16.5">
      <c r="A9" s="85" t="s">
        <v>8</v>
      </c>
      <c r="B9" s="48">
        <v>86.49999999999999</v>
      </c>
      <c r="C9" s="47">
        <v>86.6</v>
      </c>
      <c r="D9" s="7">
        <f t="shared" si="0"/>
        <v>44968.78612716764</v>
      </c>
      <c r="E9" s="7">
        <f t="shared" si="1"/>
        <v>46766.74364896074</v>
      </c>
      <c r="F9" s="9">
        <f t="shared" si="2"/>
        <v>96.30713272026512</v>
      </c>
      <c r="G9" s="47">
        <v>3889.8</v>
      </c>
      <c r="H9" s="47">
        <v>0</v>
      </c>
      <c r="I9" s="48">
        <v>8100</v>
      </c>
      <c r="J9" s="48"/>
      <c r="K9" s="50"/>
      <c r="P9" s="51"/>
      <c r="Q9" s="51"/>
    </row>
    <row r="10" spans="1:17" ht="16.5">
      <c r="A10" s="85" t="s">
        <v>9</v>
      </c>
      <c r="B10" s="48">
        <v>6.5</v>
      </c>
      <c r="C10" s="47">
        <v>7.05</v>
      </c>
      <c r="D10" s="7">
        <f t="shared" si="0"/>
        <v>44323.07692307692</v>
      </c>
      <c r="E10" s="7">
        <f t="shared" si="1"/>
        <v>46390.07092198582</v>
      </c>
      <c r="F10" s="9">
        <f t="shared" si="2"/>
        <v>95.53144753291973</v>
      </c>
      <c r="G10" s="47">
        <v>288.1</v>
      </c>
      <c r="H10" s="47">
        <v>18.599999999999998</v>
      </c>
      <c r="I10" s="48">
        <v>654.1</v>
      </c>
      <c r="J10" s="48">
        <v>21.2</v>
      </c>
      <c r="K10" s="50"/>
      <c r="P10" s="51"/>
      <c r="Q10" s="51"/>
    </row>
    <row r="11" spans="1:17" ht="16.5">
      <c r="A11" s="85" t="s">
        <v>10</v>
      </c>
      <c r="B11" s="48">
        <v>9.599999999999998</v>
      </c>
      <c r="C11" s="47">
        <v>8.45</v>
      </c>
      <c r="D11" s="7">
        <f t="shared" si="0"/>
        <v>47020.83333333334</v>
      </c>
      <c r="E11" s="7">
        <f t="shared" si="1"/>
        <v>48603.55029585799</v>
      </c>
      <c r="F11" s="9">
        <f t="shared" si="2"/>
        <v>100.08968347581958</v>
      </c>
      <c r="G11" s="47">
        <v>451.4</v>
      </c>
      <c r="H11" s="47">
        <v>0</v>
      </c>
      <c r="I11" s="48">
        <v>821.4</v>
      </c>
      <c r="J11" s="48"/>
      <c r="K11" s="50"/>
      <c r="P11" s="51"/>
      <c r="Q11" s="51"/>
    </row>
    <row r="12" spans="1:17" s="52" customFormat="1" ht="16.5">
      <c r="A12" s="86" t="s">
        <v>11</v>
      </c>
      <c r="B12" s="35">
        <v>15.000000000000002</v>
      </c>
      <c r="C12" s="47">
        <v>14.97</v>
      </c>
      <c r="D12" s="7">
        <f t="shared" si="0"/>
        <v>48839.99999999999</v>
      </c>
      <c r="E12" s="7">
        <f t="shared" si="1"/>
        <v>48329.99331997328</v>
      </c>
      <c r="F12" s="9">
        <f t="shared" si="2"/>
        <v>99.52634538709488</v>
      </c>
      <c r="G12" s="47">
        <v>732.6</v>
      </c>
      <c r="H12" s="47">
        <v>0</v>
      </c>
      <c r="I12" s="48">
        <v>1447</v>
      </c>
      <c r="J12" s="48"/>
      <c r="K12" s="50"/>
      <c r="P12" s="51"/>
      <c r="Q12" s="51"/>
    </row>
    <row r="13" spans="1:17" s="53" customFormat="1" ht="16.5">
      <c r="A13" s="85" t="s">
        <v>12</v>
      </c>
      <c r="B13" s="48">
        <v>54</v>
      </c>
      <c r="C13" s="47">
        <v>53.6</v>
      </c>
      <c r="D13" s="7">
        <f t="shared" si="0"/>
        <v>49937.037037037044</v>
      </c>
      <c r="E13" s="7">
        <f t="shared" si="1"/>
        <v>49876.86567164179</v>
      </c>
      <c r="F13" s="9">
        <f t="shared" si="2"/>
        <v>102.7118321079938</v>
      </c>
      <c r="G13" s="47">
        <v>2696.6000000000004</v>
      </c>
      <c r="H13" s="47">
        <v>0</v>
      </c>
      <c r="I13" s="48">
        <v>5346.8</v>
      </c>
      <c r="J13" s="48"/>
      <c r="K13" s="50"/>
      <c r="L13" s="52"/>
      <c r="P13" s="51"/>
      <c r="Q13" s="51"/>
    </row>
    <row r="14" spans="1:17" s="52" customFormat="1" ht="30">
      <c r="A14" s="86" t="s">
        <v>13</v>
      </c>
      <c r="B14" s="35">
        <v>107.53999999999999</v>
      </c>
      <c r="C14" s="47">
        <v>107.945</v>
      </c>
      <c r="D14" s="7">
        <f>_xlfn.IFERROR(G14/B14*1000,0)</f>
        <v>47685.512367491174</v>
      </c>
      <c r="E14" s="7">
        <f t="shared" si="1"/>
        <v>48629.85779795267</v>
      </c>
      <c r="F14" s="9">
        <f t="shared" si="2"/>
        <v>100.14385872725013</v>
      </c>
      <c r="G14" s="47">
        <v>5128.1</v>
      </c>
      <c r="H14" s="47">
        <v>0</v>
      </c>
      <c r="I14" s="48">
        <v>10498.7</v>
      </c>
      <c r="J14" s="48"/>
      <c r="K14" s="50"/>
      <c r="P14" s="51"/>
      <c r="Q14" s="51"/>
    </row>
    <row r="15" spans="1:17" s="52" customFormat="1" ht="16.5">
      <c r="A15" s="85" t="s">
        <v>14</v>
      </c>
      <c r="B15" s="48">
        <v>58.8</v>
      </c>
      <c r="C15" s="47">
        <v>58.4</v>
      </c>
      <c r="D15" s="7">
        <f t="shared" si="0"/>
        <v>46163.265306122456</v>
      </c>
      <c r="E15" s="7">
        <f t="shared" si="1"/>
        <v>46147.260273972606</v>
      </c>
      <c r="F15" s="9">
        <f t="shared" si="2"/>
        <v>95.03142560538016</v>
      </c>
      <c r="G15" s="47">
        <v>2714.4</v>
      </c>
      <c r="H15" s="47">
        <v>0</v>
      </c>
      <c r="I15" s="48">
        <v>5390</v>
      </c>
      <c r="J15" s="48"/>
      <c r="K15" s="50"/>
      <c r="P15" s="51"/>
      <c r="Q15" s="51"/>
    </row>
    <row r="16" spans="1:17" s="52" customFormat="1" ht="16.5">
      <c r="A16" s="87" t="s">
        <v>67</v>
      </c>
      <c r="B16" s="48">
        <v>82.80000000000001</v>
      </c>
      <c r="C16" s="47">
        <v>82.9</v>
      </c>
      <c r="D16" s="7">
        <f t="shared" si="0"/>
        <v>48916.666666666664</v>
      </c>
      <c r="E16" s="7">
        <f t="shared" si="1"/>
        <v>48748.49215922798</v>
      </c>
      <c r="F16" s="9">
        <f t="shared" si="2"/>
        <v>100.3881634250988</v>
      </c>
      <c r="G16" s="47">
        <v>4050.3</v>
      </c>
      <c r="H16" s="47">
        <v>0</v>
      </c>
      <c r="I16" s="48">
        <v>8082.5</v>
      </c>
      <c r="J16" s="48"/>
      <c r="K16" s="50"/>
      <c r="P16" s="51"/>
      <c r="Q16" s="51"/>
    </row>
    <row r="17" spans="1:17" s="52" customFormat="1" ht="30">
      <c r="A17" s="85" t="s">
        <v>84</v>
      </c>
      <c r="B17" s="48">
        <v>32</v>
      </c>
      <c r="C17" s="47">
        <v>32</v>
      </c>
      <c r="D17" s="7">
        <f t="shared" si="0"/>
        <v>47928.12499999999</v>
      </c>
      <c r="E17" s="7">
        <f t="shared" si="1"/>
        <v>48243.75</v>
      </c>
      <c r="F17" s="9">
        <f t="shared" si="2"/>
        <v>99.34874382207578</v>
      </c>
      <c r="G17" s="47">
        <v>1533.6999999999998</v>
      </c>
      <c r="H17" s="47">
        <v>0</v>
      </c>
      <c r="I17" s="48">
        <v>3087.6</v>
      </c>
      <c r="J17" s="48"/>
      <c r="K17" s="50"/>
      <c r="P17" s="51"/>
      <c r="Q17" s="51"/>
    </row>
    <row r="18" spans="1:17" ht="16.5">
      <c r="A18" s="85" t="s">
        <v>16</v>
      </c>
      <c r="B18" s="48">
        <v>88.10000000000001</v>
      </c>
      <c r="C18" s="47">
        <v>87.9</v>
      </c>
      <c r="D18" s="7">
        <f t="shared" si="0"/>
        <v>48559.59137343926</v>
      </c>
      <c r="E18" s="7">
        <f t="shared" si="1"/>
        <v>48559.72696245733</v>
      </c>
      <c r="F18" s="9">
        <f t="shared" si="2"/>
        <v>99.99943773158428</v>
      </c>
      <c r="G18" s="47">
        <v>4278.099999999999</v>
      </c>
      <c r="H18" s="47">
        <v>0</v>
      </c>
      <c r="I18" s="48">
        <v>8536.8</v>
      </c>
      <c r="J18" s="48"/>
      <c r="K18" s="50"/>
      <c r="P18" s="51"/>
      <c r="Q18" s="51"/>
    </row>
    <row r="19" spans="1:17" ht="16.5">
      <c r="A19" s="85" t="s">
        <v>17</v>
      </c>
      <c r="B19" s="48">
        <v>14</v>
      </c>
      <c r="C19" s="47">
        <v>14.4</v>
      </c>
      <c r="D19" s="7">
        <f t="shared" si="0"/>
        <v>48560.714285714275</v>
      </c>
      <c r="E19" s="7">
        <f t="shared" si="1"/>
        <v>48560.76388888888</v>
      </c>
      <c r="F19" s="9">
        <f t="shared" si="2"/>
        <v>100.00157308255535</v>
      </c>
      <c r="G19" s="47">
        <v>679.8499999999999</v>
      </c>
      <c r="H19" s="47">
        <v>0</v>
      </c>
      <c r="I19" s="48">
        <v>1398.55</v>
      </c>
      <c r="J19" s="48"/>
      <c r="K19" s="50"/>
      <c r="P19" s="51"/>
      <c r="Q19" s="51"/>
    </row>
    <row r="20" spans="1:17" ht="16.5">
      <c r="A20" s="88" t="s">
        <v>18</v>
      </c>
      <c r="B20" s="55">
        <v>0.25</v>
      </c>
      <c r="C20" s="56">
        <v>0.25</v>
      </c>
      <c r="D20" s="18">
        <f t="shared" si="0"/>
        <v>48800.00000000001</v>
      </c>
      <c r="E20" s="7">
        <f t="shared" si="1"/>
        <v>48600</v>
      </c>
      <c r="F20" s="9">
        <f t="shared" si="2"/>
        <v>100.08237232289952</v>
      </c>
      <c r="G20" s="56">
        <v>12.200000000000001</v>
      </c>
      <c r="H20" s="56">
        <v>0</v>
      </c>
      <c r="I20" s="55">
        <v>24.3</v>
      </c>
      <c r="J20" s="55"/>
      <c r="K20" s="50"/>
      <c r="P20" s="51"/>
      <c r="Q20" s="51"/>
    </row>
    <row r="21" spans="1:17" s="59" customFormat="1" ht="16.5">
      <c r="A21" s="89" t="s">
        <v>46</v>
      </c>
      <c r="B21" s="95">
        <f>SUM(B4:B20)</f>
        <v>751.9899999999999</v>
      </c>
      <c r="C21" s="95">
        <f>SUM(C4:C20)</f>
        <v>748.4649999999999</v>
      </c>
      <c r="D21" s="95">
        <f>_xlfn.IFERROR(G21/B21*1000,0)</f>
        <v>47602.627694517214</v>
      </c>
      <c r="E21" s="95">
        <f>_xlfn.IFERROR(I21/C21/$K$1*1000,0)</f>
        <v>48046.167823478725</v>
      </c>
      <c r="F21" s="120">
        <f>_xlfn.IFERROR(E21/$I$2*100,0)</f>
        <v>98.94186125098584</v>
      </c>
      <c r="G21" s="95">
        <f>SUM(G4:G20)</f>
        <v>35796.7</v>
      </c>
      <c r="H21" s="95">
        <f>SUM(H4:H20)</f>
        <v>25.779999999999998</v>
      </c>
      <c r="I21" s="95">
        <f>SUM(I4:I20)</f>
        <v>71921.75</v>
      </c>
      <c r="J21" s="95">
        <f>SUM(J4:J20)</f>
        <v>34.16</v>
      </c>
      <c r="K21" s="58"/>
      <c r="O21" s="60"/>
      <c r="P21" s="60"/>
      <c r="Q21" s="60"/>
    </row>
    <row r="22" spans="1:17" ht="30">
      <c r="A22" s="90" t="s">
        <v>19</v>
      </c>
      <c r="B22" s="48">
        <v>0</v>
      </c>
      <c r="C22" s="47"/>
      <c r="D22" s="7">
        <f aca="true" t="shared" si="3" ref="D22:D42">_xlfn.IFERROR(G22/B22*1000,0)</f>
        <v>0</v>
      </c>
      <c r="E22" s="7">
        <f aca="true" t="shared" si="4" ref="E22:E42">_xlfn.IFERROR(I22/C22/$K$1*1000,0)</f>
        <v>0</v>
      </c>
      <c r="F22" s="9">
        <f aca="true" t="shared" si="5" ref="F22:F42">_xlfn.IFERROR(E22/$I$2*100,0)</f>
        <v>0</v>
      </c>
      <c r="G22" s="47">
        <v>0</v>
      </c>
      <c r="H22" s="47">
        <v>0</v>
      </c>
      <c r="I22" s="47"/>
      <c r="J22" s="48"/>
      <c r="K22" s="50"/>
      <c r="P22" s="51"/>
      <c r="Q22" s="51"/>
    </row>
    <row r="23" spans="1:17" ht="30">
      <c r="A23" s="90" t="s">
        <v>68</v>
      </c>
      <c r="B23" s="48">
        <v>0</v>
      </c>
      <c r="C23" s="47"/>
      <c r="D23" s="7">
        <f t="shared" si="3"/>
        <v>0</v>
      </c>
      <c r="E23" s="7">
        <f t="shared" si="4"/>
        <v>0</v>
      </c>
      <c r="F23" s="9">
        <f t="shared" si="5"/>
        <v>0</v>
      </c>
      <c r="G23" s="47">
        <v>0</v>
      </c>
      <c r="H23" s="47">
        <v>0</v>
      </c>
      <c r="I23" s="47"/>
      <c r="J23" s="48"/>
      <c r="K23" s="50"/>
      <c r="P23" s="51"/>
      <c r="Q23" s="51"/>
    </row>
    <row r="24" spans="1:17" ht="30">
      <c r="A24" s="90" t="s">
        <v>21</v>
      </c>
      <c r="B24" s="48">
        <v>0</v>
      </c>
      <c r="C24" s="47"/>
      <c r="D24" s="7">
        <f t="shared" si="3"/>
        <v>0</v>
      </c>
      <c r="E24" s="7">
        <f t="shared" si="4"/>
        <v>0</v>
      </c>
      <c r="F24" s="9">
        <f t="shared" si="5"/>
        <v>0</v>
      </c>
      <c r="G24" s="47">
        <v>0</v>
      </c>
      <c r="H24" s="47">
        <v>0</v>
      </c>
      <c r="I24" s="47"/>
      <c r="J24" s="48"/>
      <c r="K24" s="50"/>
      <c r="P24" s="51"/>
      <c r="Q24" s="51"/>
    </row>
    <row r="25" spans="1:17" ht="30">
      <c r="A25" s="90" t="s">
        <v>22</v>
      </c>
      <c r="B25" s="48">
        <v>0.15178000000000003</v>
      </c>
      <c r="C25" s="47">
        <v>0.20089</v>
      </c>
      <c r="D25" s="7">
        <f t="shared" si="3"/>
        <v>48754.776650415064</v>
      </c>
      <c r="E25" s="7">
        <f t="shared" si="4"/>
        <v>48534.02359500224</v>
      </c>
      <c r="F25" s="9">
        <f t="shared" si="5"/>
        <v>99.9465065794939</v>
      </c>
      <c r="G25" s="47">
        <v>7.4</v>
      </c>
      <c r="H25" s="47">
        <v>0</v>
      </c>
      <c r="I25" s="47">
        <v>19.5</v>
      </c>
      <c r="J25" s="48"/>
      <c r="K25" s="50"/>
      <c r="P25" s="51"/>
      <c r="Q25" s="51"/>
    </row>
    <row r="26" spans="1:17" ht="30">
      <c r="A26" s="90" t="s">
        <v>23</v>
      </c>
      <c r="B26" s="48">
        <v>0</v>
      </c>
      <c r="C26" s="47"/>
      <c r="D26" s="7">
        <f t="shared" si="3"/>
        <v>0</v>
      </c>
      <c r="E26" s="7">
        <f t="shared" si="4"/>
        <v>0</v>
      </c>
      <c r="F26" s="9">
        <f t="shared" si="5"/>
        <v>0</v>
      </c>
      <c r="G26" s="47">
        <v>0</v>
      </c>
      <c r="H26" s="47">
        <v>0</v>
      </c>
      <c r="I26" s="47"/>
      <c r="J26" s="48"/>
      <c r="K26" s="50"/>
      <c r="P26" s="51"/>
      <c r="Q26" s="51"/>
    </row>
    <row r="27" spans="1:17" ht="16.5">
      <c r="A27" s="90" t="s">
        <v>24</v>
      </c>
      <c r="B27" s="48">
        <v>0</v>
      </c>
      <c r="C27" s="47"/>
      <c r="D27" s="7">
        <f t="shared" si="3"/>
        <v>0</v>
      </c>
      <c r="E27" s="7">
        <f t="shared" si="4"/>
        <v>0</v>
      </c>
      <c r="F27" s="9">
        <f t="shared" si="5"/>
        <v>0</v>
      </c>
      <c r="G27" s="47">
        <v>0</v>
      </c>
      <c r="H27" s="47">
        <v>0</v>
      </c>
      <c r="I27" s="47"/>
      <c r="J27" s="48"/>
      <c r="K27" s="50"/>
      <c r="P27" s="51"/>
      <c r="Q27" s="51"/>
    </row>
    <row r="28" spans="1:17" ht="30">
      <c r="A28" s="90" t="s">
        <v>25</v>
      </c>
      <c r="B28" s="36">
        <v>0</v>
      </c>
      <c r="C28" s="47"/>
      <c r="D28" s="7">
        <f t="shared" si="3"/>
        <v>0</v>
      </c>
      <c r="E28" s="7">
        <f t="shared" si="4"/>
        <v>0</v>
      </c>
      <c r="F28" s="9">
        <f t="shared" si="5"/>
        <v>0</v>
      </c>
      <c r="G28" s="47">
        <v>0</v>
      </c>
      <c r="H28" s="47">
        <v>0</v>
      </c>
      <c r="I28" s="47"/>
      <c r="J28" s="48"/>
      <c r="K28" s="50"/>
      <c r="P28" s="51"/>
      <c r="Q28" s="51"/>
    </row>
    <row r="29" spans="1:17" ht="16.5">
      <c r="A29" s="90" t="s">
        <v>26</v>
      </c>
      <c r="B29" s="36">
        <v>0</v>
      </c>
      <c r="C29" s="47">
        <v>0</v>
      </c>
      <c r="D29" s="7">
        <f t="shared" si="3"/>
        <v>0</v>
      </c>
      <c r="E29" s="7">
        <f t="shared" si="4"/>
        <v>0</v>
      </c>
      <c r="F29" s="9">
        <f t="shared" si="5"/>
        <v>0</v>
      </c>
      <c r="G29" s="47">
        <v>0</v>
      </c>
      <c r="H29" s="47">
        <v>0</v>
      </c>
      <c r="I29" s="47">
        <v>0</v>
      </c>
      <c r="J29" s="48">
        <v>0</v>
      </c>
      <c r="K29" s="50"/>
      <c r="P29" s="51"/>
      <c r="Q29" s="51"/>
    </row>
    <row r="30" spans="1:17" ht="16.5">
      <c r="A30" s="90" t="s">
        <v>27</v>
      </c>
      <c r="B30" s="48">
        <v>0</v>
      </c>
      <c r="C30" s="47"/>
      <c r="D30" s="7">
        <f t="shared" si="3"/>
        <v>0</v>
      </c>
      <c r="E30" s="7">
        <f t="shared" si="4"/>
        <v>0</v>
      </c>
      <c r="F30" s="9">
        <f t="shared" si="5"/>
        <v>0</v>
      </c>
      <c r="G30" s="47">
        <v>0</v>
      </c>
      <c r="H30" s="47">
        <v>0</v>
      </c>
      <c r="I30" s="47"/>
      <c r="J30" s="48"/>
      <c r="K30" s="50"/>
      <c r="P30" s="51"/>
      <c r="Q30" s="51"/>
    </row>
    <row r="31" spans="1:17" ht="16.5">
      <c r="A31" s="91" t="s">
        <v>28</v>
      </c>
      <c r="B31" s="36">
        <v>0</v>
      </c>
      <c r="C31" s="47"/>
      <c r="D31" s="7">
        <f t="shared" si="3"/>
        <v>0</v>
      </c>
      <c r="E31" s="7">
        <f t="shared" si="4"/>
        <v>0</v>
      </c>
      <c r="F31" s="9">
        <f t="shared" si="5"/>
        <v>0</v>
      </c>
      <c r="G31" s="47">
        <v>0</v>
      </c>
      <c r="H31" s="47">
        <v>0</v>
      </c>
      <c r="I31" s="47"/>
      <c r="J31" s="48"/>
      <c r="K31" s="50"/>
      <c r="P31" s="51"/>
      <c r="Q31" s="51"/>
    </row>
    <row r="32" spans="1:17" ht="16.5">
      <c r="A32" s="90" t="s">
        <v>29</v>
      </c>
      <c r="B32" s="48">
        <v>0</v>
      </c>
      <c r="C32" s="47"/>
      <c r="D32" s="7">
        <f t="shared" si="3"/>
        <v>0</v>
      </c>
      <c r="E32" s="7">
        <f t="shared" si="4"/>
        <v>0</v>
      </c>
      <c r="F32" s="9">
        <f t="shared" si="5"/>
        <v>0</v>
      </c>
      <c r="G32" s="47">
        <v>0</v>
      </c>
      <c r="H32" s="47">
        <v>0</v>
      </c>
      <c r="I32" s="47"/>
      <c r="J32" s="48"/>
      <c r="K32" s="50"/>
      <c r="P32" s="51"/>
      <c r="Q32" s="51"/>
    </row>
    <row r="33" spans="1:17" ht="30">
      <c r="A33" s="90" t="s">
        <v>30</v>
      </c>
      <c r="B33" s="36">
        <v>0</v>
      </c>
      <c r="C33" s="47"/>
      <c r="D33" s="7">
        <f t="shared" si="3"/>
        <v>0</v>
      </c>
      <c r="E33" s="7">
        <f t="shared" si="4"/>
        <v>0</v>
      </c>
      <c r="F33" s="9">
        <f t="shared" si="5"/>
        <v>0</v>
      </c>
      <c r="G33" s="47">
        <v>0</v>
      </c>
      <c r="H33" s="47">
        <v>0</v>
      </c>
      <c r="I33" s="47"/>
      <c r="J33" s="48"/>
      <c r="K33" s="50"/>
      <c r="P33" s="51"/>
      <c r="Q33" s="51"/>
    </row>
    <row r="34" spans="1:17" ht="30">
      <c r="A34" s="90" t="s">
        <v>69</v>
      </c>
      <c r="B34" s="48">
        <v>0</v>
      </c>
      <c r="C34" s="47"/>
      <c r="D34" s="7">
        <f t="shared" si="3"/>
        <v>0</v>
      </c>
      <c r="E34" s="7">
        <f t="shared" si="4"/>
        <v>0</v>
      </c>
      <c r="F34" s="9">
        <f t="shared" si="5"/>
        <v>0</v>
      </c>
      <c r="G34" s="47">
        <v>0</v>
      </c>
      <c r="H34" s="47">
        <v>0</v>
      </c>
      <c r="I34" s="47"/>
      <c r="J34" s="48"/>
      <c r="K34" s="50"/>
      <c r="P34" s="51"/>
      <c r="Q34" s="51"/>
    </row>
    <row r="35" spans="1:17" ht="16.5">
      <c r="A35" s="90" t="s">
        <v>32</v>
      </c>
      <c r="B35" s="48">
        <v>0</v>
      </c>
      <c r="C35" s="47"/>
      <c r="D35" s="7">
        <f t="shared" si="3"/>
        <v>0</v>
      </c>
      <c r="E35" s="7">
        <f t="shared" si="4"/>
        <v>0</v>
      </c>
      <c r="F35" s="9">
        <f t="shared" si="5"/>
        <v>0</v>
      </c>
      <c r="G35" s="47">
        <v>0</v>
      </c>
      <c r="H35" s="47">
        <v>0</v>
      </c>
      <c r="I35" s="47"/>
      <c r="J35" s="48"/>
      <c r="K35" s="50"/>
      <c r="P35" s="51"/>
      <c r="Q35" s="51"/>
    </row>
    <row r="36" spans="1:17" ht="30">
      <c r="A36" s="90" t="s">
        <v>70</v>
      </c>
      <c r="B36" s="48">
        <v>0</v>
      </c>
      <c r="C36" s="47"/>
      <c r="D36" s="7">
        <f t="shared" si="3"/>
        <v>0</v>
      </c>
      <c r="E36" s="7">
        <f t="shared" si="4"/>
        <v>0</v>
      </c>
      <c r="F36" s="9">
        <f t="shared" si="5"/>
        <v>0</v>
      </c>
      <c r="G36" s="47">
        <v>0</v>
      </c>
      <c r="H36" s="47">
        <v>0</v>
      </c>
      <c r="I36" s="47"/>
      <c r="J36" s="48"/>
      <c r="K36" s="50"/>
      <c r="P36" s="51"/>
      <c r="Q36" s="51"/>
    </row>
    <row r="37" spans="1:17" ht="30">
      <c r="A37" s="90" t="s">
        <v>71</v>
      </c>
      <c r="B37" s="36">
        <v>0</v>
      </c>
      <c r="C37" s="47"/>
      <c r="D37" s="7">
        <f t="shared" si="3"/>
        <v>0</v>
      </c>
      <c r="E37" s="7">
        <f t="shared" si="4"/>
        <v>0</v>
      </c>
      <c r="F37" s="9">
        <f t="shared" si="5"/>
        <v>0</v>
      </c>
      <c r="G37" s="47">
        <v>0</v>
      </c>
      <c r="H37" s="47">
        <v>0</v>
      </c>
      <c r="I37" s="47"/>
      <c r="J37" s="48"/>
      <c r="K37" s="50"/>
      <c r="P37" s="51"/>
      <c r="Q37" s="51"/>
    </row>
    <row r="38" spans="1:17" ht="30">
      <c r="A38" s="90" t="s">
        <v>72</v>
      </c>
      <c r="B38" s="48">
        <v>0</v>
      </c>
      <c r="C38" s="47"/>
      <c r="D38" s="7">
        <f t="shared" si="3"/>
        <v>0</v>
      </c>
      <c r="E38" s="7">
        <f t="shared" si="4"/>
        <v>0</v>
      </c>
      <c r="F38" s="9">
        <f t="shared" si="5"/>
        <v>0</v>
      </c>
      <c r="G38" s="47">
        <v>0</v>
      </c>
      <c r="H38" s="47">
        <v>0</v>
      </c>
      <c r="I38" s="47"/>
      <c r="J38" s="48"/>
      <c r="K38" s="50"/>
      <c r="P38" s="51"/>
      <c r="Q38" s="51"/>
    </row>
    <row r="39" spans="1:17" ht="30">
      <c r="A39" s="90" t="s">
        <v>36</v>
      </c>
      <c r="B39" s="48">
        <v>0</v>
      </c>
      <c r="C39" s="47"/>
      <c r="D39" s="7">
        <f t="shared" si="3"/>
        <v>0</v>
      </c>
      <c r="E39" s="7">
        <f t="shared" si="4"/>
        <v>0</v>
      </c>
      <c r="F39" s="9">
        <f t="shared" si="5"/>
        <v>0</v>
      </c>
      <c r="G39" s="47">
        <v>0</v>
      </c>
      <c r="H39" s="47">
        <v>0</v>
      </c>
      <c r="I39" s="47"/>
      <c r="J39" s="48"/>
      <c r="K39" s="50"/>
      <c r="P39" s="51"/>
      <c r="Q39" s="51"/>
    </row>
    <row r="40" spans="1:17" ht="30">
      <c r="A40" s="90" t="s">
        <v>73</v>
      </c>
      <c r="B40" s="48">
        <v>4</v>
      </c>
      <c r="C40" s="47">
        <v>4</v>
      </c>
      <c r="D40" s="7">
        <f t="shared" si="3"/>
        <v>48565</v>
      </c>
      <c r="E40" s="7">
        <f t="shared" si="4"/>
        <v>48562.5</v>
      </c>
      <c r="F40" s="9">
        <f t="shared" si="5"/>
        <v>100.00514827018121</v>
      </c>
      <c r="G40" s="47">
        <v>194.26</v>
      </c>
      <c r="H40" s="47">
        <v>0</v>
      </c>
      <c r="I40" s="47">
        <v>388.5</v>
      </c>
      <c r="J40" s="48"/>
      <c r="K40" s="50"/>
      <c r="P40" s="51"/>
      <c r="Q40" s="51"/>
    </row>
    <row r="41" spans="1:17" ht="16.5">
      <c r="A41" s="90" t="s">
        <v>38</v>
      </c>
      <c r="B41" s="48">
        <v>0</v>
      </c>
      <c r="C41" s="47"/>
      <c r="D41" s="7">
        <f t="shared" si="3"/>
        <v>0</v>
      </c>
      <c r="E41" s="7">
        <f t="shared" si="4"/>
        <v>0</v>
      </c>
      <c r="F41" s="9">
        <f t="shared" si="5"/>
        <v>0</v>
      </c>
      <c r="G41" s="47">
        <v>0</v>
      </c>
      <c r="H41" s="47">
        <v>0</v>
      </c>
      <c r="I41" s="47"/>
      <c r="J41" s="48"/>
      <c r="K41" s="50"/>
      <c r="P41" s="51"/>
      <c r="Q41" s="51"/>
    </row>
    <row r="42" spans="1:17" ht="30">
      <c r="A42" s="92" t="s">
        <v>39</v>
      </c>
      <c r="B42" s="55">
        <v>0</v>
      </c>
      <c r="C42" s="56"/>
      <c r="D42" s="18">
        <f t="shared" si="3"/>
        <v>0</v>
      </c>
      <c r="E42" s="7">
        <f t="shared" si="4"/>
        <v>0</v>
      </c>
      <c r="F42" s="9">
        <f t="shared" si="5"/>
        <v>0</v>
      </c>
      <c r="G42" s="56">
        <v>0</v>
      </c>
      <c r="H42" s="56">
        <v>0</v>
      </c>
      <c r="I42" s="56"/>
      <c r="J42" s="55"/>
      <c r="K42" s="50"/>
      <c r="P42" s="51"/>
      <c r="Q42" s="51"/>
    </row>
    <row r="43" spans="1:17" s="68" customFormat="1" ht="16.5">
      <c r="A43" s="93" t="s">
        <v>47</v>
      </c>
      <c r="B43" s="95">
        <f>SUM(B22:B42)</f>
        <v>4.1517800000000005</v>
      </c>
      <c r="C43" s="95">
        <f>SUM(C22:C42)</f>
        <v>4.20089</v>
      </c>
      <c r="D43" s="95">
        <f>_xlfn.IFERROR(G43/B43*1000,0)</f>
        <v>48571.93781944129</v>
      </c>
      <c r="E43" s="95">
        <f>_xlfn.IFERROR(I43/C43/$K$1*1000,0)</f>
        <v>48561.13823499306</v>
      </c>
      <c r="F43" s="120">
        <f>_xlfn.IFERROR(E43/$I$2*100,0)</f>
        <v>100.0023439765096</v>
      </c>
      <c r="G43" s="95">
        <f>SUM(G22:G42)</f>
        <v>201.66</v>
      </c>
      <c r="H43" s="95">
        <f>SUM(H22:H42)</f>
        <v>0</v>
      </c>
      <c r="I43" s="95">
        <f>SUM(I22:I42)</f>
        <v>408</v>
      </c>
      <c r="J43" s="95">
        <f>SUM(J22:J42)</f>
        <v>0</v>
      </c>
      <c r="K43" s="118"/>
      <c r="P43" s="67"/>
      <c r="Q43" s="67"/>
    </row>
    <row r="44" spans="1:17" s="68" customFormat="1" ht="18.75">
      <c r="A44" s="94" t="s">
        <v>48</v>
      </c>
      <c r="B44" s="95">
        <f>B21+B43</f>
        <v>756.1417799999999</v>
      </c>
      <c r="C44" s="95">
        <f>C21+C43</f>
        <v>752.6658899999999</v>
      </c>
      <c r="D44" s="95">
        <f>_xlfn.IFERROR(G44/B44*1000,0)</f>
        <v>47607.949927062626</v>
      </c>
      <c r="E44" s="95">
        <f>_xlfn.IFERROR(I44/C44/$K$1*1000,0)</f>
        <v>48049.04205237732</v>
      </c>
      <c r="F44" s="120">
        <f>_xlfn.IFERROR(E44/$I$2*100,0)</f>
        <v>98.9477801737589</v>
      </c>
      <c r="G44" s="95">
        <f>G21+G43</f>
        <v>35998.36</v>
      </c>
      <c r="H44" s="95">
        <f>H21+H43</f>
        <v>25.779999999999998</v>
      </c>
      <c r="I44" s="95">
        <f>I21+I43</f>
        <v>72329.75</v>
      </c>
      <c r="J44" s="95">
        <f>J21+J43</f>
        <v>34.16</v>
      </c>
      <c r="K44" s="118"/>
      <c r="P44" s="67"/>
      <c r="Q44" s="67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52"/>
  <sheetViews>
    <sheetView tabSelected="1" view="pageBreakPreview" zoomScale="90" zoomScaleNormal="90" zoomScaleSheetLayoutView="90" zoomScalePageLayoutView="0" workbookViewId="0" topLeftCell="A1">
      <pane ySplit="3" topLeftCell="A39" activePane="bottomLeft" state="frozen"/>
      <selection pane="topLeft" activeCell="A1" sqref="A1"/>
      <selection pane="bottomLeft" activeCell="E47" sqref="E47"/>
    </sheetView>
  </sheetViews>
  <sheetFormatPr defaultColWidth="9.140625" defaultRowHeight="15"/>
  <cols>
    <col min="1" max="1" width="30.7109375" style="39" customWidth="1"/>
    <col min="2" max="2" width="16.57421875" style="39" customWidth="1"/>
    <col min="3" max="3" width="16.8515625" style="65" customWidth="1"/>
    <col min="4" max="4" width="16.57421875" style="62" customWidth="1"/>
    <col min="5" max="5" width="14.140625" style="62" customWidth="1"/>
    <col min="6" max="6" width="16.7109375" style="66" customWidth="1"/>
    <col min="7" max="7" width="15.140625" style="39" customWidth="1"/>
    <col min="8" max="8" width="12.8515625" style="39" customWidth="1"/>
    <col min="9" max="9" width="14.7109375" style="39" customWidth="1"/>
    <col min="10" max="10" width="13.140625" style="64" customWidth="1"/>
    <col min="11" max="12" width="16.28125" style="64" customWidth="1"/>
    <col min="13" max="14" width="9.28125" style="41" bestFit="1" customWidth="1"/>
    <col min="15" max="15" width="10.140625" style="41" bestFit="1" customWidth="1"/>
    <col min="16" max="16" width="9.28125" style="41" bestFit="1" customWidth="1"/>
    <col min="17" max="16384" width="9.140625" style="41" customWidth="1"/>
  </cols>
  <sheetData>
    <row r="1" spans="1:11" ht="20.25">
      <c r="A1" s="121" t="s">
        <v>51</v>
      </c>
      <c r="B1" s="121"/>
      <c r="C1" s="121"/>
      <c r="D1" s="121"/>
      <c r="E1" s="121"/>
      <c r="F1" s="121"/>
      <c r="G1" s="121"/>
      <c r="H1" s="121"/>
      <c r="I1" s="121"/>
      <c r="J1" s="40" t="s">
        <v>56</v>
      </c>
      <c r="K1" s="40">
        <f>VLOOKUP(month,месяцы!$A$1:$B$12,2,FALSE)</f>
        <v>2</v>
      </c>
    </row>
    <row r="2" spans="1:11" ht="16.5">
      <c r="A2" s="122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22"/>
      <c r="C2" s="122"/>
      <c r="D2" s="122"/>
      <c r="E2" s="122"/>
      <c r="F2" s="122"/>
      <c r="G2" s="42"/>
      <c r="H2" s="43"/>
      <c r="I2" s="44">
        <v>48560</v>
      </c>
      <c r="J2" s="40">
        <v>2023</v>
      </c>
      <c r="K2" s="40"/>
    </row>
    <row r="3" spans="1:12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(февраль)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8"/>
      <c r="L3" s="38"/>
    </row>
    <row r="4" spans="1:16" ht="16.5">
      <c r="A4" s="85" t="s">
        <v>2</v>
      </c>
      <c r="B4" s="46">
        <v>3</v>
      </c>
      <c r="C4" s="47">
        <v>3</v>
      </c>
      <c r="D4" s="7">
        <f>_xlfn.IFERROR(G4/B4*1000,0)</f>
        <v>45633.33333333333</v>
      </c>
      <c r="E4" s="7">
        <f>_xlfn.IFERROR(I4/C4/$K$1*1000,0)</f>
        <v>46233.33333333333</v>
      </c>
      <c r="F4" s="9">
        <f>_xlfn.IFERROR(E4/$I$2*100,0)</f>
        <v>95.2086765513454</v>
      </c>
      <c r="G4" s="47">
        <v>136.89999999999998</v>
      </c>
      <c r="H4" s="47">
        <v>0</v>
      </c>
      <c r="I4" s="48">
        <v>277.4</v>
      </c>
      <c r="J4" s="49"/>
      <c r="K4" s="50"/>
      <c r="L4" s="50"/>
      <c r="O4" s="51"/>
      <c r="P4" s="51"/>
    </row>
    <row r="5" spans="1:16" ht="16.5">
      <c r="A5" s="85" t="s">
        <v>3</v>
      </c>
      <c r="B5" s="46">
        <v>0</v>
      </c>
      <c r="C5" s="47"/>
      <c r="D5" s="7">
        <f aca="true" t="shared" si="0" ref="D5:D20">_xlfn.IFERROR(G5/B5*1000,0)</f>
        <v>0</v>
      </c>
      <c r="E5" s="7">
        <f aca="true" t="shared" si="1" ref="E5:E20">_xlfn.IFERROR(I5/C5/$K$1*1000,0)</f>
        <v>0</v>
      </c>
      <c r="F5" s="9">
        <f aca="true" t="shared" si="2" ref="F5:F20">_xlfn.IFERROR(E5/$I$2*100,0)</f>
        <v>0</v>
      </c>
      <c r="G5" s="47">
        <v>0</v>
      </c>
      <c r="H5" s="47">
        <v>0</v>
      </c>
      <c r="I5" s="48"/>
      <c r="J5" s="49"/>
      <c r="K5" s="50"/>
      <c r="L5" s="50"/>
      <c r="O5" s="51"/>
      <c r="P5" s="51"/>
    </row>
    <row r="6" spans="1:16" ht="16.5">
      <c r="A6" s="85" t="s">
        <v>4</v>
      </c>
      <c r="B6" s="46">
        <v>1</v>
      </c>
      <c r="C6" s="47">
        <v>1</v>
      </c>
      <c r="D6" s="7">
        <f t="shared" si="0"/>
        <v>48499.99999999999</v>
      </c>
      <c r="E6" s="7">
        <f t="shared" si="1"/>
        <v>48550</v>
      </c>
      <c r="F6" s="9">
        <f t="shared" si="2"/>
        <v>99.97940691927512</v>
      </c>
      <c r="G6" s="47">
        <v>48.49999999999999</v>
      </c>
      <c r="H6" s="47">
        <v>0</v>
      </c>
      <c r="I6" s="48">
        <v>97.1</v>
      </c>
      <c r="J6" s="49"/>
      <c r="K6" s="50"/>
      <c r="L6" s="50"/>
      <c r="O6" s="51"/>
      <c r="P6" s="51"/>
    </row>
    <row r="7" spans="1:16" ht="16.5">
      <c r="A7" s="85" t="s">
        <v>6</v>
      </c>
      <c r="B7" s="46">
        <v>0</v>
      </c>
      <c r="C7" s="47"/>
      <c r="D7" s="7">
        <f t="shared" si="0"/>
        <v>0</v>
      </c>
      <c r="E7" s="7">
        <f t="shared" si="1"/>
        <v>0</v>
      </c>
      <c r="F7" s="9">
        <f t="shared" si="2"/>
        <v>0</v>
      </c>
      <c r="G7" s="47">
        <v>0</v>
      </c>
      <c r="H7" s="47">
        <v>0</v>
      </c>
      <c r="I7" s="48"/>
      <c r="J7" s="49"/>
      <c r="K7" s="50"/>
      <c r="L7" s="50"/>
      <c r="O7" s="51"/>
      <c r="P7" s="51"/>
    </row>
    <row r="8" spans="1:16" ht="16.5">
      <c r="A8" s="85" t="s">
        <v>7</v>
      </c>
      <c r="B8" s="48">
        <v>0.9999999999999999</v>
      </c>
      <c r="C8" s="47">
        <v>0.95</v>
      </c>
      <c r="D8" s="7">
        <f t="shared" si="0"/>
        <v>48596</v>
      </c>
      <c r="E8" s="7">
        <f t="shared" si="1"/>
        <v>48578.94736842105</v>
      </c>
      <c r="F8" s="9">
        <f t="shared" si="2"/>
        <v>100.03901846874189</v>
      </c>
      <c r="G8" s="47">
        <v>48.596</v>
      </c>
      <c r="H8" s="47">
        <v>1.25</v>
      </c>
      <c r="I8" s="48">
        <v>92.3</v>
      </c>
      <c r="J8" s="49">
        <v>1.7</v>
      </c>
      <c r="K8" s="50"/>
      <c r="L8" s="50"/>
      <c r="O8" s="51"/>
      <c r="P8" s="51"/>
    </row>
    <row r="9" spans="1:16" s="52" customFormat="1" ht="16.5">
      <c r="A9" s="85" t="s">
        <v>8</v>
      </c>
      <c r="B9" s="48">
        <v>5</v>
      </c>
      <c r="C9" s="47">
        <v>5</v>
      </c>
      <c r="D9" s="7">
        <f t="shared" si="0"/>
        <v>46440</v>
      </c>
      <c r="E9" s="7">
        <f t="shared" si="1"/>
        <v>47500</v>
      </c>
      <c r="F9" s="9">
        <f t="shared" si="2"/>
        <v>97.8171334431631</v>
      </c>
      <c r="G9" s="47">
        <v>232.2</v>
      </c>
      <c r="H9" s="47">
        <v>0</v>
      </c>
      <c r="I9" s="48">
        <v>475</v>
      </c>
      <c r="J9" s="49"/>
      <c r="K9" s="50"/>
      <c r="L9" s="50"/>
      <c r="O9" s="51"/>
      <c r="P9" s="51"/>
    </row>
    <row r="10" spans="1:16" ht="16.5">
      <c r="A10" s="85" t="s">
        <v>9</v>
      </c>
      <c r="B10" s="48">
        <v>0</v>
      </c>
      <c r="C10" s="47"/>
      <c r="D10" s="7">
        <f t="shared" si="0"/>
        <v>0</v>
      </c>
      <c r="E10" s="7">
        <f t="shared" si="1"/>
        <v>0</v>
      </c>
      <c r="F10" s="9">
        <f t="shared" si="2"/>
        <v>0</v>
      </c>
      <c r="G10" s="47">
        <v>0</v>
      </c>
      <c r="H10" s="47">
        <v>0</v>
      </c>
      <c r="I10" s="48"/>
      <c r="J10" s="49"/>
      <c r="K10" s="50"/>
      <c r="L10" s="50"/>
      <c r="O10" s="51"/>
      <c r="P10" s="51"/>
    </row>
    <row r="11" spans="1:16" ht="16.5">
      <c r="A11" s="85" t="s">
        <v>10</v>
      </c>
      <c r="B11" s="48">
        <v>0</v>
      </c>
      <c r="C11" s="47"/>
      <c r="D11" s="7">
        <f t="shared" si="0"/>
        <v>0</v>
      </c>
      <c r="E11" s="7">
        <f t="shared" si="1"/>
        <v>0</v>
      </c>
      <c r="F11" s="9">
        <f t="shared" si="2"/>
        <v>0</v>
      </c>
      <c r="G11" s="47">
        <v>0</v>
      </c>
      <c r="H11" s="47">
        <v>0</v>
      </c>
      <c r="I11" s="48"/>
      <c r="J11" s="49"/>
      <c r="K11" s="50"/>
      <c r="L11" s="50"/>
      <c r="O11" s="51"/>
      <c r="P11" s="51"/>
    </row>
    <row r="12" spans="1:16" s="52" customFormat="1" ht="16.5">
      <c r="A12" s="86" t="s">
        <v>11</v>
      </c>
      <c r="B12" s="35">
        <v>1</v>
      </c>
      <c r="C12" s="47">
        <v>1</v>
      </c>
      <c r="D12" s="7">
        <f t="shared" si="0"/>
        <v>48499.99999999999</v>
      </c>
      <c r="E12" s="7">
        <f t="shared" si="1"/>
        <v>48550</v>
      </c>
      <c r="F12" s="9">
        <f t="shared" si="2"/>
        <v>99.97940691927512</v>
      </c>
      <c r="G12" s="47">
        <v>48.49999999999999</v>
      </c>
      <c r="H12" s="47">
        <v>0</v>
      </c>
      <c r="I12" s="48">
        <v>97.1</v>
      </c>
      <c r="J12" s="49"/>
      <c r="K12" s="50"/>
      <c r="L12" s="50"/>
      <c r="O12" s="51"/>
      <c r="P12" s="51"/>
    </row>
    <row r="13" spans="1:16" s="53" customFormat="1" ht="16.5">
      <c r="A13" s="85" t="s">
        <v>12</v>
      </c>
      <c r="B13" s="48">
        <v>0</v>
      </c>
      <c r="C13" s="47"/>
      <c r="D13" s="7">
        <f t="shared" si="0"/>
        <v>0</v>
      </c>
      <c r="E13" s="7">
        <f t="shared" si="1"/>
        <v>0</v>
      </c>
      <c r="F13" s="9">
        <f t="shared" si="2"/>
        <v>0</v>
      </c>
      <c r="G13" s="47">
        <v>0</v>
      </c>
      <c r="H13" s="47">
        <v>0</v>
      </c>
      <c r="I13" s="48"/>
      <c r="J13" s="49"/>
      <c r="K13" s="50"/>
      <c r="L13" s="50"/>
      <c r="O13" s="51"/>
      <c r="P13" s="51"/>
    </row>
    <row r="14" spans="1:16" s="52" customFormat="1" ht="30">
      <c r="A14" s="86" t="s">
        <v>13</v>
      </c>
      <c r="B14" s="35">
        <v>4</v>
      </c>
      <c r="C14" s="47">
        <v>4</v>
      </c>
      <c r="D14" s="7">
        <f>_xlfn.IFERROR(G14/B14*1000,0)</f>
        <v>49574.99999999999</v>
      </c>
      <c r="E14" s="7">
        <f t="shared" si="1"/>
        <v>48550</v>
      </c>
      <c r="F14" s="9">
        <f t="shared" si="2"/>
        <v>99.97940691927512</v>
      </c>
      <c r="G14" s="47">
        <v>198.29999999999998</v>
      </c>
      <c r="H14" s="47">
        <v>0</v>
      </c>
      <c r="I14" s="48">
        <v>388.4</v>
      </c>
      <c r="J14" s="49"/>
      <c r="K14" s="50"/>
      <c r="L14" s="50"/>
      <c r="O14" s="51"/>
      <c r="P14" s="51"/>
    </row>
    <row r="15" spans="1:16" s="52" customFormat="1" ht="16.5">
      <c r="A15" s="85" t="s">
        <v>14</v>
      </c>
      <c r="B15" s="48">
        <v>3</v>
      </c>
      <c r="C15" s="47">
        <v>3</v>
      </c>
      <c r="D15" s="7">
        <f t="shared" si="0"/>
        <v>46199.99999999999</v>
      </c>
      <c r="E15" s="7">
        <f t="shared" si="1"/>
        <v>46166.666666666664</v>
      </c>
      <c r="F15" s="9">
        <f t="shared" si="2"/>
        <v>95.0713893465129</v>
      </c>
      <c r="G15" s="47">
        <v>138.6</v>
      </c>
      <c r="H15" s="47">
        <v>0</v>
      </c>
      <c r="I15" s="48">
        <v>277</v>
      </c>
      <c r="J15" s="49"/>
      <c r="K15" s="50"/>
      <c r="L15" s="50"/>
      <c r="O15" s="51"/>
      <c r="P15" s="51"/>
    </row>
    <row r="16" spans="1:16" s="52" customFormat="1" ht="16.5">
      <c r="A16" s="87" t="s">
        <v>67</v>
      </c>
      <c r="B16" s="48">
        <v>0</v>
      </c>
      <c r="C16" s="47"/>
      <c r="D16" s="7">
        <f t="shared" si="0"/>
        <v>0</v>
      </c>
      <c r="E16" s="7">
        <f t="shared" si="1"/>
        <v>0</v>
      </c>
      <c r="F16" s="9">
        <f t="shared" si="2"/>
        <v>0</v>
      </c>
      <c r="G16" s="47">
        <v>0</v>
      </c>
      <c r="H16" s="47">
        <v>0</v>
      </c>
      <c r="I16" s="48"/>
      <c r="J16" s="49"/>
      <c r="K16" s="50"/>
      <c r="L16" s="50"/>
      <c r="O16" s="51"/>
      <c r="P16" s="51"/>
    </row>
    <row r="17" spans="1:16" s="52" customFormat="1" ht="30">
      <c r="A17" s="85" t="s">
        <v>84</v>
      </c>
      <c r="B17" s="48">
        <v>2</v>
      </c>
      <c r="C17" s="47">
        <v>2</v>
      </c>
      <c r="D17" s="7">
        <f t="shared" si="0"/>
        <v>48550</v>
      </c>
      <c r="E17" s="7">
        <f t="shared" si="1"/>
        <v>48550</v>
      </c>
      <c r="F17" s="9">
        <f t="shared" si="2"/>
        <v>99.97940691927512</v>
      </c>
      <c r="G17" s="47">
        <v>97.1</v>
      </c>
      <c r="H17" s="47">
        <v>0</v>
      </c>
      <c r="I17" s="48">
        <v>194.2</v>
      </c>
      <c r="J17" s="49"/>
      <c r="K17" s="50"/>
      <c r="L17" s="50"/>
      <c r="O17" s="51"/>
      <c r="P17" s="51"/>
    </row>
    <row r="18" spans="1:16" ht="16.5">
      <c r="A18" s="85" t="s">
        <v>16</v>
      </c>
      <c r="B18" s="48">
        <v>5</v>
      </c>
      <c r="C18" s="47">
        <v>5</v>
      </c>
      <c r="D18" s="7">
        <f t="shared" si="0"/>
        <v>48560</v>
      </c>
      <c r="E18" s="7">
        <f t="shared" si="1"/>
        <v>48560</v>
      </c>
      <c r="F18" s="9">
        <f t="shared" si="2"/>
        <v>100</v>
      </c>
      <c r="G18" s="47">
        <v>242.8</v>
      </c>
      <c r="H18" s="47">
        <v>0</v>
      </c>
      <c r="I18" s="48">
        <v>485.6</v>
      </c>
      <c r="J18" s="49"/>
      <c r="K18" s="50"/>
      <c r="L18" s="50"/>
      <c r="O18" s="51"/>
      <c r="P18" s="51"/>
    </row>
    <row r="19" spans="1:16" ht="16.5">
      <c r="A19" s="85" t="s">
        <v>17</v>
      </c>
      <c r="B19" s="48">
        <v>1</v>
      </c>
      <c r="C19" s="47">
        <v>1</v>
      </c>
      <c r="D19" s="7">
        <f t="shared" si="0"/>
        <v>48560</v>
      </c>
      <c r="E19" s="7">
        <f t="shared" si="1"/>
        <v>48560</v>
      </c>
      <c r="F19" s="9">
        <f t="shared" si="2"/>
        <v>100</v>
      </c>
      <c r="G19" s="47">
        <v>48.56</v>
      </c>
      <c r="H19" s="47">
        <v>0</v>
      </c>
      <c r="I19" s="48">
        <v>97.12</v>
      </c>
      <c r="J19" s="49"/>
      <c r="K19" s="50"/>
      <c r="L19" s="50"/>
      <c r="O19" s="51"/>
      <c r="P19" s="51"/>
    </row>
    <row r="20" spans="1:16" ht="16.5">
      <c r="A20" s="88" t="s">
        <v>18</v>
      </c>
      <c r="B20" s="55">
        <v>0</v>
      </c>
      <c r="C20" s="56"/>
      <c r="D20" s="18">
        <f t="shared" si="0"/>
        <v>0</v>
      </c>
      <c r="E20" s="7">
        <f t="shared" si="1"/>
        <v>0</v>
      </c>
      <c r="F20" s="9">
        <f t="shared" si="2"/>
        <v>0</v>
      </c>
      <c r="G20" s="56">
        <v>0</v>
      </c>
      <c r="H20" s="56">
        <v>0</v>
      </c>
      <c r="I20" s="55"/>
      <c r="J20" s="57"/>
      <c r="K20" s="50"/>
      <c r="L20" s="50"/>
      <c r="O20" s="51"/>
      <c r="P20" s="51"/>
    </row>
    <row r="21" spans="1:16" s="59" customFormat="1" ht="16.5">
      <c r="A21" s="89" t="s">
        <v>46</v>
      </c>
      <c r="B21" s="95">
        <f>SUM(B4:B20)</f>
        <v>26</v>
      </c>
      <c r="C21" s="95">
        <f>SUM(C4:C20)</f>
        <v>25.95</v>
      </c>
      <c r="D21" s="95">
        <f>_xlfn.IFERROR(G21/B21*1000,0)</f>
        <v>47694.46153846153</v>
      </c>
      <c r="E21" s="95">
        <f>_xlfn.IFERROR(I21/C21/$K$1*1000,0)</f>
        <v>47807.70712909441</v>
      </c>
      <c r="F21" s="120">
        <f>_xlfn.IFERROR(E21/$I$2*100,0)</f>
        <v>98.45079721806921</v>
      </c>
      <c r="G21" s="95">
        <f>SUM(G4:G20)</f>
        <v>1240.0559999999998</v>
      </c>
      <c r="H21" s="95">
        <f>SUM(H4:H20)</f>
        <v>1.25</v>
      </c>
      <c r="I21" s="95">
        <f>SUM(I4:I20)</f>
        <v>2481.22</v>
      </c>
      <c r="J21" s="95">
        <f>SUM(J4:J20)</f>
        <v>1.7</v>
      </c>
      <c r="K21" s="58"/>
      <c r="L21" s="58"/>
      <c r="O21" s="60"/>
      <c r="P21" s="60"/>
    </row>
    <row r="22" spans="1:16" ht="30">
      <c r="A22" s="90" t="s">
        <v>19</v>
      </c>
      <c r="B22" s="48">
        <v>25.9</v>
      </c>
      <c r="C22" s="47">
        <v>26.4</v>
      </c>
      <c r="D22" s="7">
        <f aca="true" t="shared" si="3" ref="D22:D42">_xlfn.IFERROR(G22/B22*1000,0)</f>
        <v>48440.15444015444</v>
      </c>
      <c r="E22" s="7">
        <f aca="true" t="shared" si="4" ref="E22:E42">_xlfn.IFERROR(I22/C22/$K$1*1000,0)</f>
        <v>48554.92424242424</v>
      </c>
      <c r="F22" s="9">
        <f aca="true" t="shared" si="5" ref="F22:F42">_xlfn.IFERROR(E22/$I$2*100,0)</f>
        <v>99.98954745145025</v>
      </c>
      <c r="G22" s="47">
        <v>1254.6</v>
      </c>
      <c r="H22" s="47">
        <v>0</v>
      </c>
      <c r="I22" s="47">
        <v>2563.7</v>
      </c>
      <c r="J22" s="49"/>
      <c r="K22" s="50"/>
      <c r="L22" s="50"/>
      <c r="O22" s="51"/>
      <c r="P22" s="51"/>
    </row>
    <row r="23" spans="1:16" ht="30">
      <c r="A23" s="90" t="s">
        <v>68</v>
      </c>
      <c r="B23" s="48">
        <v>9.2</v>
      </c>
      <c r="C23" s="47">
        <v>9</v>
      </c>
      <c r="D23" s="7">
        <f t="shared" si="3"/>
        <v>46128.260869565216</v>
      </c>
      <c r="E23" s="7">
        <f t="shared" si="4"/>
        <v>46132.222222222226</v>
      </c>
      <c r="F23" s="9">
        <f t="shared" si="5"/>
        <v>95.00045762401612</v>
      </c>
      <c r="G23" s="47">
        <v>424.38</v>
      </c>
      <c r="H23" s="47">
        <v>0</v>
      </c>
      <c r="I23" s="47">
        <v>830.38</v>
      </c>
      <c r="J23" s="49">
        <v>0.1</v>
      </c>
      <c r="K23" s="50"/>
      <c r="L23" s="50"/>
      <c r="O23" s="51"/>
      <c r="P23" s="51"/>
    </row>
    <row r="24" spans="1:16" ht="30">
      <c r="A24" s="90" t="s">
        <v>21</v>
      </c>
      <c r="B24" s="48">
        <v>23.9</v>
      </c>
      <c r="C24" s="47">
        <v>23.9</v>
      </c>
      <c r="D24" s="7">
        <f t="shared" si="3"/>
        <v>48184.10041841004</v>
      </c>
      <c r="E24" s="7">
        <f t="shared" si="4"/>
        <v>48200.836820083685</v>
      </c>
      <c r="F24" s="9">
        <f t="shared" si="5"/>
        <v>99.260372364258</v>
      </c>
      <c r="G24" s="47">
        <v>1151.6</v>
      </c>
      <c r="H24" s="47">
        <v>0</v>
      </c>
      <c r="I24" s="47">
        <v>2304</v>
      </c>
      <c r="J24" s="49"/>
      <c r="K24" s="50"/>
      <c r="L24" s="50"/>
      <c r="O24" s="51"/>
      <c r="P24" s="51"/>
    </row>
    <row r="25" spans="1:16" ht="30">
      <c r="A25" s="90" t="s">
        <v>22</v>
      </c>
      <c r="B25" s="48">
        <v>32.94</v>
      </c>
      <c r="C25" s="47">
        <v>31.41</v>
      </c>
      <c r="D25" s="7">
        <f t="shared" si="3"/>
        <v>47006.678809957506</v>
      </c>
      <c r="E25" s="7">
        <f t="shared" si="4"/>
        <v>47126.71123845909</v>
      </c>
      <c r="F25" s="9">
        <f t="shared" si="5"/>
        <v>97.04841688315298</v>
      </c>
      <c r="G25" s="47">
        <v>1548.4</v>
      </c>
      <c r="H25" s="47">
        <v>0</v>
      </c>
      <c r="I25" s="47">
        <v>2960.5</v>
      </c>
      <c r="J25" s="49"/>
      <c r="K25" s="50"/>
      <c r="L25" s="50"/>
      <c r="O25" s="51"/>
      <c r="P25" s="51"/>
    </row>
    <row r="26" spans="1:16" ht="30">
      <c r="A26" s="90" t="s">
        <v>23</v>
      </c>
      <c r="B26" s="48">
        <v>7.8</v>
      </c>
      <c r="C26" s="47">
        <v>7.5</v>
      </c>
      <c r="D26" s="7">
        <f t="shared" si="3"/>
        <v>45692.307692307695</v>
      </c>
      <c r="E26" s="7">
        <f t="shared" si="4"/>
        <v>49626.666666666664</v>
      </c>
      <c r="F26" s="9">
        <f t="shared" si="5"/>
        <v>102.19659527732014</v>
      </c>
      <c r="G26" s="47">
        <v>356.4</v>
      </c>
      <c r="H26" s="47">
        <v>0</v>
      </c>
      <c r="I26" s="47">
        <v>744.4</v>
      </c>
      <c r="J26" s="49"/>
      <c r="K26" s="50"/>
      <c r="L26" s="50"/>
      <c r="O26" s="51"/>
      <c r="P26" s="51"/>
    </row>
    <row r="27" spans="1:16" ht="16.5">
      <c r="A27" s="90" t="s">
        <v>24</v>
      </c>
      <c r="B27" s="48">
        <v>30.4</v>
      </c>
      <c r="C27" s="47">
        <v>30.4</v>
      </c>
      <c r="D27" s="7">
        <f t="shared" si="3"/>
        <v>48560.19736842105</v>
      </c>
      <c r="E27" s="7">
        <f t="shared" si="4"/>
        <v>48560.03289473684</v>
      </c>
      <c r="F27" s="9">
        <f t="shared" si="5"/>
        <v>100.00006774039711</v>
      </c>
      <c r="G27" s="47">
        <v>1476.2299999999998</v>
      </c>
      <c r="H27" s="47">
        <v>0</v>
      </c>
      <c r="I27" s="47">
        <v>2952.45</v>
      </c>
      <c r="J27" s="49"/>
      <c r="K27" s="50"/>
      <c r="L27" s="50"/>
      <c r="O27" s="51"/>
      <c r="P27" s="51"/>
    </row>
    <row r="28" spans="1:16" ht="30">
      <c r="A28" s="90" t="s">
        <v>25</v>
      </c>
      <c r="B28" s="23">
        <v>0</v>
      </c>
      <c r="C28" s="47"/>
      <c r="D28" s="7">
        <f t="shared" si="3"/>
        <v>0</v>
      </c>
      <c r="E28" s="7">
        <f t="shared" si="4"/>
        <v>0</v>
      </c>
      <c r="F28" s="9">
        <f t="shared" si="5"/>
        <v>0</v>
      </c>
      <c r="G28" s="47">
        <v>0</v>
      </c>
      <c r="H28" s="47">
        <v>0</v>
      </c>
      <c r="I28" s="47"/>
      <c r="J28" s="49"/>
      <c r="K28" s="50"/>
      <c r="L28" s="50"/>
      <c r="O28" s="51"/>
      <c r="P28" s="51"/>
    </row>
    <row r="29" spans="1:16" ht="16.5">
      <c r="A29" s="90" t="s">
        <v>26</v>
      </c>
      <c r="B29" s="23">
        <v>0</v>
      </c>
      <c r="C29" s="47">
        <v>0</v>
      </c>
      <c r="D29" s="7">
        <f t="shared" si="3"/>
        <v>0</v>
      </c>
      <c r="E29" s="7">
        <f t="shared" si="4"/>
        <v>0</v>
      </c>
      <c r="F29" s="9">
        <f t="shared" si="5"/>
        <v>0</v>
      </c>
      <c r="G29" s="47">
        <v>0</v>
      </c>
      <c r="H29" s="47">
        <v>0</v>
      </c>
      <c r="I29" s="47">
        <v>0</v>
      </c>
      <c r="J29" s="49">
        <v>0</v>
      </c>
      <c r="K29" s="50"/>
      <c r="L29" s="50"/>
      <c r="O29" s="51"/>
      <c r="P29" s="51"/>
    </row>
    <row r="30" spans="1:16" ht="16.5">
      <c r="A30" s="90" t="s">
        <v>27</v>
      </c>
      <c r="B30" s="48">
        <v>26.3</v>
      </c>
      <c r="C30" s="47">
        <v>27.3</v>
      </c>
      <c r="D30" s="7">
        <f t="shared" si="3"/>
        <v>46228.571863117875</v>
      </c>
      <c r="E30" s="7">
        <f t="shared" si="4"/>
        <v>46216.97600732601</v>
      </c>
      <c r="F30" s="9">
        <f t="shared" si="5"/>
        <v>95.17499177785422</v>
      </c>
      <c r="G30" s="47">
        <v>1215.8114400000002</v>
      </c>
      <c r="H30" s="47">
        <v>2.2600000000000002</v>
      </c>
      <c r="I30" s="47">
        <v>2523.44689</v>
      </c>
      <c r="J30" s="49">
        <v>4.73</v>
      </c>
      <c r="K30" s="50"/>
      <c r="L30" s="50"/>
      <c r="O30" s="51"/>
      <c r="P30" s="51"/>
    </row>
    <row r="31" spans="1:16" ht="16.5">
      <c r="A31" s="91" t="s">
        <v>28</v>
      </c>
      <c r="B31" s="23">
        <v>15</v>
      </c>
      <c r="C31" s="47">
        <v>15</v>
      </c>
      <c r="D31" s="7">
        <f t="shared" si="3"/>
        <v>47966.66666666668</v>
      </c>
      <c r="E31" s="7">
        <f t="shared" si="4"/>
        <v>48263.333333333336</v>
      </c>
      <c r="F31" s="9">
        <f t="shared" si="5"/>
        <v>99.38907193849533</v>
      </c>
      <c r="G31" s="47">
        <v>719.5000000000001</v>
      </c>
      <c r="H31" s="47">
        <v>0</v>
      </c>
      <c r="I31" s="47">
        <v>1447.9</v>
      </c>
      <c r="J31" s="49"/>
      <c r="K31" s="50"/>
      <c r="L31" s="50"/>
      <c r="O31" s="51"/>
      <c r="P31" s="51"/>
    </row>
    <row r="32" spans="1:16" ht="16.5">
      <c r="A32" s="90" t="s">
        <v>29</v>
      </c>
      <c r="B32" s="23">
        <v>27.5</v>
      </c>
      <c r="C32" s="47">
        <v>27.5</v>
      </c>
      <c r="D32" s="7">
        <f t="shared" si="3"/>
        <v>48243.63636363636</v>
      </c>
      <c r="E32" s="7">
        <f t="shared" si="4"/>
        <v>47190.90909090909</v>
      </c>
      <c r="F32" s="9">
        <f t="shared" si="5"/>
        <v>97.18062003893964</v>
      </c>
      <c r="G32" s="47">
        <v>1326.7</v>
      </c>
      <c r="H32" s="47">
        <v>49.8</v>
      </c>
      <c r="I32" s="47">
        <v>2595.5</v>
      </c>
      <c r="J32" s="49">
        <v>98.1</v>
      </c>
      <c r="K32" s="50"/>
      <c r="L32" s="50"/>
      <c r="O32" s="51"/>
      <c r="P32" s="51"/>
    </row>
    <row r="33" spans="1:16" ht="30">
      <c r="A33" s="90" t="s">
        <v>30</v>
      </c>
      <c r="B33" s="23">
        <v>16.7</v>
      </c>
      <c r="C33" s="47">
        <v>16.075</v>
      </c>
      <c r="D33" s="7">
        <f t="shared" si="3"/>
        <v>47838.32335329341</v>
      </c>
      <c r="E33" s="7">
        <f t="shared" si="4"/>
        <v>47816.48522550544</v>
      </c>
      <c r="F33" s="9">
        <f t="shared" si="5"/>
        <v>98.46887402286953</v>
      </c>
      <c r="G33" s="47">
        <v>798.9</v>
      </c>
      <c r="H33" s="47">
        <v>0</v>
      </c>
      <c r="I33" s="47">
        <v>1537.3</v>
      </c>
      <c r="J33" s="49"/>
      <c r="K33" s="50"/>
      <c r="L33" s="50"/>
      <c r="O33" s="51"/>
      <c r="P33" s="51"/>
    </row>
    <row r="34" spans="1:16" ht="30">
      <c r="A34" s="90" t="s">
        <v>69</v>
      </c>
      <c r="B34" s="48">
        <v>11.000000000000002</v>
      </c>
      <c r="C34" s="47">
        <v>10.8</v>
      </c>
      <c r="D34" s="7">
        <f t="shared" si="3"/>
        <v>49509.0909090909</v>
      </c>
      <c r="E34" s="7">
        <f t="shared" si="4"/>
        <v>49074.074074074066</v>
      </c>
      <c r="F34" s="9">
        <f t="shared" si="5"/>
        <v>101.05863689059733</v>
      </c>
      <c r="G34" s="47">
        <v>544.6</v>
      </c>
      <c r="H34" s="47">
        <v>0</v>
      </c>
      <c r="I34" s="47">
        <v>1060</v>
      </c>
      <c r="J34" s="49"/>
      <c r="K34" s="50"/>
      <c r="L34" s="50"/>
      <c r="O34" s="51"/>
      <c r="P34" s="51"/>
    </row>
    <row r="35" spans="1:16" ht="16.5">
      <c r="A35" s="90" t="s">
        <v>32</v>
      </c>
      <c r="B35" s="48">
        <v>32.900000000000006</v>
      </c>
      <c r="C35" s="47">
        <v>33.1</v>
      </c>
      <c r="D35" s="7">
        <f t="shared" si="3"/>
        <v>48571.428571428565</v>
      </c>
      <c r="E35" s="7">
        <f t="shared" si="4"/>
        <v>48581.570996978844</v>
      </c>
      <c r="F35" s="9">
        <f t="shared" si="5"/>
        <v>100.04442132821015</v>
      </c>
      <c r="G35" s="47">
        <v>1598</v>
      </c>
      <c r="H35" s="47">
        <v>1.5</v>
      </c>
      <c r="I35" s="47">
        <v>3216.1</v>
      </c>
      <c r="J35" s="49">
        <v>3</v>
      </c>
      <c r="K35" s="50"/>
      <c r="L35" s="50"/>
      <c r="O35" s="51"/>
      <c r="P35" s="51"/>
    </row>
    <row r="36" spans="1:16" ht="30">
      <c r="A36" s="90" t="s">
        <v>70</v>
      </c>
      <c r="B36" s="48">
        <v>0</v>
      </c>
      <c r="C36" s="47"/>
      <c r="D36" s="7">
        <f t="shared" si="3"/>
        <v>0</v>
      </c>
      <c r="E36" s="7">
        <f t="shared" si="4"/>
        <v>0</v>
      </c>
      <c r="F36" s="9">
        <f t="shared" si="5"/>
        <v>0</v>
      </c>
      <c r="G36" s="47">
        <v>0</v>
      </c>
      <c r="H36" s="47">
        <v>0</v>
      </c>
      <c r="I36" s="47"/>
      <c r="J36" s="49"/>
      <c r="K36" s="50"/>
      <c r="L36" s="50"/>
      <c r="O36" s="51"/>
      <c r="P36" s="51"/>
    </row>
    <row r="37" spans="1:16" ht="30">
      <c r="A37" s="90" t="s">
        <v>71</v>
      </c>
      <c r="B37" s="36">
        <v>26.200000000000003</v>
      </c>
      <c r="C37" s="47">
        <v>26.3</v>
      </c>
      <c r="D37" s="7">
        <f t="shared" si="3"/>
        <v>48561.06870229008</v>
      </c>
      <c r="E37" s="7">
        <f t="shared" si="4"/>
        <v>48560.83650190114</v>
      </c>
      <c r="F37" s="9">
        <f t="shared" si="5"/>
        <v>100.00172261511766</v>
      </c>
      <c r="G37" s="47">
        <v>1272.3000000000002</v>
      </c>
      <c r="H37" s="47">
        <v>0</v>
      </c>
      <c r="I37" s="47">
        <v>2554.3</v>
      </c>
      <c r="J37" s="48"/>
      <c r="K37" s="69"/>
      <c r="L37" s="50"/>
      <c r="O37" s="51"/>
      <c r="P37" s="51"/>
    </row>
    <row r="38" spans="1:16" ht="30">
      <c r="A38" s="90" t="s">
        <v>72</v>
      </c>
      <c r="B38" s="48">
        <v>0</v>
      </c>
      <c r="C38" s="47"/>
      <c r="D38" s="7">
        <f t="shared" si="3"/>
        <v>0</v>
      </c>
      <c r="E38" s="7">
        <f t="shared" si="4"/>
        <v>0</v>
      </c>
      <c r="F38" s="9">
        <f t="shared" si="5"/>
        <v>0</v>
      </c>
      <c r="G38" s="47">
        <v>0</v>
      </c>
      <c r="H38" s="47">
        <v>0</v>
      </c>
      <c r="I38" s="47"/>
      <c r="J38" s="49"/>
      <c r="K38" s="50"/>
      <c r="L38" s="50"/>
      <c r="O38" s="51"/>
      <c r="P38" s="51"/>
    </row>
    <row r="39" spans="1:16" ht="30">
      <c r="A39" s="90" t="s">
        <v>36</v>
      </c>
      <c r="B39" s="48">
        <v>18</v>
      </c>
      <c r="C39" s="47">
        <v>18</v>
      </c>
      <c r="D39" s="7">
        <f t="shared" si="3"/>
        <v>52127.77777777778</v>
      </c>
      <c r="E39" s="7">
        <f t="shared" si="4"/>
        <v>49144.444444444445</v>
      </c>
      <c r="F39" s="9">
        <f t="shared" si="5"/>
        <v>101.20355116236502</v>
      </c>
      <c r="G39" s="47">
        <v>938.3000000000001</v>
      </c>
      <c r="H39" s="47">
        <v>0</v>
      </c>
      <c r="I39" s="47">
        <v>1769.2</v>
      </c>
      <c r="J39" s="49"/>
      <c r="K39" s="50"/>
      <c r="L39" s="50"/>
      <c r="O39" s="51"/>
      <c r="P39" s="51"/>
    </row>
    <row r="40" spans="1:16" ht="30">
      <c r="A40" s="90" t="s">
        <v>73</v>
      </c>
      <c r="B40" s="48">
        <v>8.8</v>
      </c>
      <c r="C40" s="47">
        <v>8.8</v>
      </c>
      <c r="D40" s="7">
        <f t="shared" si="3"/>
        <v>48553.97727272727</v>
      </c>
      <c r="E40" s="7">
        <f t="shared" si="4"/>
        <v>48556.81818181818</v>
      </c>
      <c r="F40" s="9">
        <f t="shared" si="5"/>
        <v>99.99344765613299</v>
      </c>
      <c r="G40" s="47">
        <v>427.27500000000003</v>
      </c>
      <c r="H40" s="47">
        <v>0</v>
      </c>
      <c r="I40" s="47">
        <v>854.6</v>
      </c>
      <c r="J40" s="49"/>
      <c r="K40" s="50"/>
      <c r="L40" s="50"/>
      <c r="O40" s="51"/>
      <c r="P40" s="51"/>
    </row>
    <row r="41" spans="1:16" ht="16.5">
      <c r="A41" s="90" t="s">
        <v>38</v>
      </c>
      <c r="B41" s="48">
        <v>28.6</v>
      </c>
      <c r="C41" s="47">
        <v>28.6</v>
      </c>
      <c r="D41" s="7">
        <f t="shared" si="3"/>
        <v>48559.86013986014</v>
      </c>
      <c r="E41" s="7">
        <f t="shared" si="4"/>
        <v>48559.99999999999</v>
      </c>
      <c r="F41" s="9">
        <f t="shared" si="5"/>
        <v>99.99999999999999</v>
      </c>
      <c r="G41" s="47">
        <v>1388.8120000000001</v>
      </c>
      <c r="H41" s="47">
        <v>0</v>
      </c>
      <c r="I41" s="47">
        <v>2777.632</v>
      </c>
      <c r="J41" s="49"/>
      <c r="K41" s="50"/>
      <c r="L41" s="50"/>
      <c r="O41" s="51"/>
      <c r="P41" s="51"/>
    </row>
    <row r="42" spans="1:16" ht="30">
      <c r="A42" s="92" t="s">
        <v>39</v>
      </c>
      <c r="B42" s="55">
        <v>30.48</v>
      </c>
      <c r="C42" s="56">
        <v>30.21</v>
      </c>
      <c r="D42" s="18">
        <f t="shared" si="3"/>
        <v>49114.17322834646</v>
      </c>
      <c r="E42" s="7">
        <f t="shared" si="4"/>
        <v>48839.78814961933</v>
      </c>
      <c r="F42" s="9">
        <f t="shared" si="5"/>
        <v>100.57616999509746</v>
      </c>
      <c r="G42" s="56">
        <v>1497</v>
      </c>
      <c r="H42" s="56">
        <v>0</v>
      </c>
      <c r="I42" s="56">
        <v>2950.9</v>
      </c>
      <c r="J42" s="57"/>
      <c r="K42" s="50"/>
      <c r="L42" s="50"/>
      <c r="O42" s="51"/>
      <c r="P42" s="51"/>
    </row>
    <row r="43" spans="1:16" s="74" customFormat="1" ht="16.5">
      <c r="A43" s="93" t="s">
        <v>47</v>
      </c>
      <c r="B43" s="95">
        <f>SUM(B22:B42)</f>
        <v>371.62</v>
      </c>
      <c r="C43" s="95">
        <f>SUM(C22:C42)</f>
        <v>370.295</v>
      </c>
      <c r="D43" s="95">
        <f>_xlfn.IFERROR(G43/B43*1000,0)</f>
        <v>48271.91335234917</v>
      </c>
      <c r="E43" s="95">
        <f>_xlfn.IFERROR(I43/C43/$K$1*1000,0)</f>
        <v>48126.91082785346</v>
      </c>
      <c r="F43" s="120">
        <f>_xlfn.IFERROR(E43/$I$2*100,0)</f>
        <v>99.10813597169165</v>
      </c>
      <c r="G43" s="95">
        <f>SUM(G22:G42)</f>
        <v>17938.808439999997</v>
      </c>
      <c r="H43" s="95">
        <f>SUM(H22:H42)</f>
        <v>53.559999999999995</v>
      </c>
      <c r="I43" s="95">
        <f>SUM(I22:I42)</f>
        <v>35642.30889</v>
      </c>
      <c r="J43" s="95">
        <f>SUM(J22:J42)</f>
        <v>105.92999999999999</v>
      </c>
      <c r="K43" s="73"/>
      <c r="L43" s="73"/>
      <c r="O43" s="75"/>
      <c r="P43" s="75"/>
    </row>
    <row r="44" spans="1:16" s="74" customFormat="1" ht="18.75">
      <c r="A44" s="94" t="s">
        <v>48</v>
      </c>
      <c r="B44" s="95">
        <f>B21+B43</f>
        <v>397.62</v>
      </c>
      <c r="C44" s="95">
        <f>C21+C43</f>
        <v>396.245</v>
      </c>
      <c r="D44" s="95">
        <f>_xlfn.IFERROR(G44/B44*1000,0)</f>
        <v>48234.15431819324</v>
      </c>
      <c r="E44" s="95">
        <f>_xlfn.IFERROR(I44/C44/$K$1*1000,0)</f>
        <v>48106.0062461356</v>
      </c>
      <c r="F44" s="120">
        <f>_xlfn.IFERROR(E44/$I$2*100,0)</f>
        <v>99.06508699780807</v>
      </c>
      <c r="G44" s="95">
        <f>G21+G43</f>
        <v>19178.864439999998</v>
      </c>
      <c r="H44" s="95">
        <f>H21+H43</f>
        <v>54.809999999999995</v>
      </c>
      <c r="I44" s="95">
        <f>I21+I43</f>
        <v>38123.52889</v>
      </c>
      <c r="J44" s="95">
        <f>J21+J43</f>
        <v>107.63</v>
      </c>
      <c r="K44" s="73"/>
      <c r="L44" s="73"/>
      <c r="O44" s="75"/>
      <c r="P44" s="75"/>
    </row>
    <row r="45" spans="1:16" ht="33">
      <c r="A45" s="76" t="s">
        <v>52</v>
      </c>
      <c r="B45" s="123">
        <v>60.1</v>
      </c>
      <c r="C45" s="123">
        <v>59.85</v>
      </c>
      <c r="D45" s="124">
        <f>_xlfn.IFERROR(G45/B45*1000,0)</f>
        <v>46311.14808652245</v>
      </c>
      <c r="E45" s="124">
        <f>_xlfn.IFERROR(I45/C45/$K$1*1000,0)</f>
        <v>46679.19799498746</v>
      </c>
      <c r="F45" s="123">
        <f>_xlfn.IFERROR(E45/$I$2*100,0)</f>
        <v>96.12684924832674</v>
      </c>
      <c r="G45" s="123">
        <v>2783.2999999999993</v>
      </c>
      <c r="H45" s="123">
        <v>0</v>
      </c>
      <c r="I45" s="123">
        <v>5587.499999999999</v>
      </c>
      <c r="J45" s="123">
        <v>0</v>
      </c>
      <c r="K45" s="77"/>
      <c r="O45" s="51"/>
      <c r="P45" s="51"/>
    </row>
    <row r="46" spans="2:16" ht="17.25" thickBot="1">
      <c r="B46" s="62"/>
      <c r="C46" s="62"/>
      <c r="F46" s="62"/>
      <c r="G46" s="62"/>
      <c r="H46" s="62"/>
      <c r="I46" s="62"/>
      <c r="J46" s="62"/>
      <c r="K46" s="78"/>
      <c r="O46" s="51"/>
      <c r="P46" s="51"/>
    </row>
    <row r="47" spans="1:11" ht="33.75" thickBot="1">
      <c r="A47" s="79" t="s">
        <v>53</v>
      </c>
      <c r="B47" s="80">
        <f>B44+B45</f>
        <v>457.72</v>
      </c>
      <c r="C47" s="80">
        <f>C44+C45</f>
        <v>456.095</v>
      </c>
      <c r="D47" s="81">
        <f>_xlfn.IFERROR(G47/B47*1000,0)</f>
        <v>47981.65786943982</v>
      </c>
      <c r="E47" s="81">
        <f>_xlfn.IFERROR(I47/C47/$K$1*1000,0)</f>
        <v>47918.776669334235</v>
      </c>
      <c r="F47" s="82">
        <f>E47/$I$2*100</f>
        <v>98.67952361889257</v>
      </c>
      <c r="G47" s="80">
        <f>G44+G45</f>
        <v>21962.164439999997</v>
      </c>
      <c r="H47" s="80">
        <f>H44+H45</f>
        <v>54.809999999999995</v>
      </c>
      <c r="I47" s="80">
        <f>I44+I45</f>
        <v>43711.02889</v>
      </c>
      <c r="J47" s="80">
        <f>J44+J45</f>
        <v>107.63</v>
      </c>
      <c r="K47" s="83"/>
    </row>
    <row r="52" ht="16.5">
      <c r="B52" s="62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33"/>
  <sheetViews>
    <sheetView view="pageBreakPreview" zoomScale="80" zoomScaleSheetLayoutView="80" workbookViewId="0" topLeftCell="A10">
      <selection activeCell="L27" sqref="L27"/>
    </sheetView>
  </sheetViews>
  <sheetFormatPr defaultColWidth="16.421875" defaultRowHeight="15"/>
  <cols>
    <col min="1" max="1" width="32.00390625" style="39" customWidth="1"/>
    <col min="2" max="2" width="16.8515625" style="39" customWidth="1"/>
    <col min="3" max="3" width="17.00390625" style="65" customWidth="1"/>
    <col min="4" max="4" width="16.421875" style="39" customWidth="1"/>
    <col min="5" max="5" width="13.28125" style="62" customWidth="1"/>
    <col min="6" max="6" width="15.7109375" style="66" customWidth="1"/>
    <col min="7" max="7" width="11.28125" style="39" customWidth="1"/>
    <col min="8" max="8" width="13.7109375" style="39" customWidth="1"/>
    <col min="9" max="9" width="14.7109375" style="39" customWidth="1"/>
    <col min="10" max="10" width="12.7109375" style="64" customWidth="1"/>
    <col min="11" max="11" width="11.140625" style="64" customWidth="1"/>
    <col min="12" max="16" width="11.140625" style="41" customWidth="1"/>
    <col min="17" max="16384" width="16.421875" style="41" customWidth="1"/>
  </cols>
  <sheetData>
    <row r="1" spans="1:11" ht="20.25">
      <c r="A1" s="121" t="s">
        <v>54</v>
      </c>
      <c r="B1" s="121"/>
      <c r="C1" s="121"/>
      <c r="D1" s="121"/>
      <c r="E1" s="121"/>
      <c r="F1" s="121"/>
      <c r="G1" s="121"/>
      <c r="H1" s="121"/>
      <c r="I1" s="121"/>
      <c r="J1" s="40" t="s">
        <v>56</v>
      </c>
      <c r="K1" s="40">
        <f>VLOOKUP(month,месяцы!$A$1:$B$12,2,FALSE)</f>
        <v>2</v>
      </c>
    </row>
    <row r="2" spans="1:16" ht="16.5">
      <c r="A2" s="122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22"/>
      <c r="C2" s="122"/>
      <c r="D2" s="122"/>
      <c r="E2" s="122"/>
      <c r="F2" s="122"/>
      <c r="G2" s="42"/>
      <c r="H2" s="43"/>
      <c r="I2" s="44">
        <v>48560</v>
      </c>
      <c r="J2" s="40">
        <v>2023</v>
      </c>
      <c r="K2" s="40"/>
      <c r="L2" s="64"/>
      <c r="M2" s="64"/>
      <c r="N2" s="64"/>
      <c r="O2" s="64"/>
      <c r="P2" s="64"/>
    </row>
    <row r="3" spans="1:16" ht="105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(февраль)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8"/>
      <c r="L3" s="38"/>
      <c r="M3" s="38"/>
      <c r="N3" s="38"/>
      <c r="O3" s="38"/>
      <c r="P3" s="38"/>
    </row>
    <row r="4" spans="1:16" ht="16.5">
      <c r="A4" s="85" t="s">
        <v>2</v>
      </c>
      <c r="B4" s="46">
        <v>0</v>
      </c>
      <c r="C4" s="47"/>
      <c r="D4" s="7">
        <f>_xlfn.IFERROR(G4/B4*1000,0)</f>
        <v>0</v>
      </c>
      <c r="E4" s="7">
        <f>_xlfn.IFERROR(I4/C4/$K$1*1000,0)</f>
        <v>0</v>
      </c>
      <c r="F4" s="9">
        <f>_xlfn.IFERROR(E4/$I$2*100,0)</f>
        <v>0</v>
      </c>
      <c r="G4" s="47">
        <v>0</v>
      </c>
      <c r="H4" s="47">
        <v>0</v>
      </c>
      <c r="I4" s="48"/>
      <c r="J4" s="49"/>
      <c r="K4" s="50"/>
      <c r="L4" s="50"/>
      <c r="M4" s="50"/>
      <c r="N4" s="50"/>
      <c r="O4" s="50"/>
      <c r="P4" s="50"/>
    </row>
    <row r="5" spans="1:16" ht="16.5">
      <c r="A5" s="85" t="s">
        <v>3</v>
      </c>
      <c r="B5" s="46">
        <v>0</v>
      </c>
      <c r="C5" s="47"/>
      <c r="D5" s="7">
        <f aca="true" t="shared" si="0" ref="D5:D20">_xlfn.IFERROR(G5/B5*1000,0)</f>
        <v>0</v>
      </c>
      <c r="E5" s="7">
        <f aca="true" t="shared" si="1" ref="E5:E20">_xlfn.IFERROR(I5/C5/$K$1*1000,0)</f>
        <v>0</v>
      </c>
      <c r="F5" s="9">
        <f aca="true" t="shared" si="2" ref="F5:F20">_xlfn.IFERROR(E5/$I$2*100,0)</f>
        <v>0</v>
      </c>
      <c r="G5" s="47">
        <v>0</v>
      </c>
      <c r="H5" s="47">
        <v>0</v>
      </c>
      <c r="I5" s="48"/>
      <c r="J5" s="49"/>
      <c r="K5" s="50"/>
      <c r="L5" s="50"/>
      <c r="M5" s="50"/>
      <c r="N5" s="50"/>
      <c r="O5" s="50"/>
      <c r="P5" s="50"/>
    </row>
    <row r="6" spans="1:16" ht="16.5">
      <c r="A6" s="85" t="s">
        <v>4</v>
      </c>
      <c r="B6" s="46">
        <v>0</v>
      </c>
      <c r="C6" s="47">
        <v>0</v>
      </c>
      <c r="D6" s="7">
        <f t="shared" si="0"/>
        <v>0</v>
      </c>
      <c r="E6" s="7">
        <f t="shared" si="1"/>
        <v>0</v>
      </c>
      <c r="F6" s="9">
        <f t="shared" si="2"/>
        <v>0</v>
      </c>
      <c r="G6" s="47">
        <v>0</v>
      </c>
      <c r="H6" s="47">
        <v>0</v>
      </c>
      <c r="I6" s="48"/>
      <c r="J6" s="49"/>
      <c r="K6" s="50"/>
      <c r="L6" s="50"/>
      <c r="M6" s="50"/>
      <c r="N6" s="50"/>
      <c r="O6" s="50"/>
      <c r="P6" s="50"/>
    </row>
    <row r="7" spans="1:16" ht="16.5">
      <c r="A7" s="85" t="s">
        <v>6</v>
      </c>
      <c r="B7" s="46">
        <v>0</v>
      </c>
      <c r="C7" s="47"/>
      <c r="D7" s="7">
        <f t="shared" si="0"/>
        <v>0</v>
      </c>
      <c r="E7" s="7">
        <f t="shared" si="1"/>
        <v>0</v>
      </c>
      <c r="F7" s="9">
        <f t="shared" si="2"/>
        <v>0</v>
      </c>
      <c r="G7" s="47">
        <v>0</v>
      </c>
      <c r="H7" s="47">
        <v>0</v>
      </c>
      <c r="I7" s="48"/>
      <c r="J7" s="49"/>
      <c r="K7" s="50"/>
      <c r="L7" s="50"/>
      <c r="M7" s="50"/>
      <c r="N7" s="50"/>
      <c r="O7" s="50"/>
      <c r="P7" s="50"/>
    </row>
    <row r="8" spans="1:16" ht="16.5">
      <c r="A8" s="85" t="s">
        <v>7</v>
      </c>
      <c r="B8" s="48">
        <v>0</v>
      </c>
      <c r="C8" s="47"/>
      <c r="D8" s="7">
        <f t="shared" si="0"/>
        <v>0</v>
      </c>
      <c r="E8" s="7">
        <f t="shared" si="1"/>
        <v>0</v>
      </c>
      <c r="F8" s="9">
        <f t="shared" si="2"/>
        <v>0</v>
      </c>
      <c r="G8" s="47">
        <v>0</v>
      </c>
      <c r="H8" s="47">
        <v>0</v>
      </c>
      <c r="I8" s="48"/>
      <c r="J8" s="49"/>
      <c r="K8" s="50"/>
      <c r="L8" s="50"/>
      <c r="M8" s="50"/>
      <c r="N8" s="50"/>
      <c r="O8" s="50"/>
      <c r="P8" s="50"/>
    </row>
    <row r="9" spans="1:16" s="52" customFormat="1" ht="16.5">
      <c r="A9" s="85" t="s">
        <v>8</v>
      </c>
      <c r="B9" s="48">
        <v>0</v>
      </c>
      <c r="C9" s="47"/>
      <c r="D9" s="7">
        <f t="shared" si="0"/>
        <v>0</v>
      </c>
      <c r="E9" s="7">
        <f t="shared" si="1"/>
        <v>0</v>
      </c>
      <c r="F9" s="9">
        <f t="shared" si="2"/>
        <v>0</v>
      </c>
      <c r="G9" s="47">
        <v>0</v>
      </c>
      <c r="H9" s="47">
        <v>0</v>
      </c>
      <c r="I9" s="48"/>
      <c r="J9" s="49"/>
      <c r="K9" s="50"/>
      <c r="L9" s="50"/>
      <c r="M9" s="50"/>
      <c r="N9" s="50"/>
      <c r="O9" s="50"/>
      <c r="P9" s="50"/>
    </row>
    <row r="10" spans="1:16" ht="16.5">
      <c r="A10" s="85" t="s">
        <v>9</v>
      </c>
      <c r="B10" s="48">
        <v>0</v>
      </c>
      <c r="C10" s="47"/>
      <c r="D10" s="7">
        <f t="shared" si="0"/>
        <v>0</v>
      </c>
      <c r="E10" s="7">
        <f t="shared" si="1"/>
        <v>0</v>
      </c>
      <c r="F10" s="9">
        <f t="shared" si="2"/>
        <v>0</v>
      </c>
      <c r="G10" s="47">
        <v>0</v>
      </c>
      <c r="H10" s="47">
        <v>0</v>
      </c>
      <c r="I10" s="48"/>
      <c r="J10" s="49"/>
      <c r="K10" s="50"/>
      <c r="L10" s="50"/>
      <c r="M10" s="50"/>
      <c r="N10" s="50"/>
      <c r="O10" s="50"/>
      <c r="P10" s="50"/>
    </row>
    <row r="11" spans="1:16" ht="16.5">
      <c r="A11" s="85" t="s">
        <v>10</v>
      </c>
      <c r="B11" s="48">
        <v>0</v>
      </c>
      <c r="C11" s="47"/>
      <c r="D11" s="7">
        <f t="shared" si="0"/>
        <v>0</v>
      </c>
      <c r="E11" s="7">
        <f t="shared" si="1"/>
        <v>0</v>
      </c>
      <c r="F11" s="9">
        <f t="shared" si="2"/>
        <v>0</v>
      </c>
      <c r="G11" s="47">
        <v>0</v>
      </c>
      <c r="H11" s="47">
        <v>0</v>
      </c>
      <c r="I11" s="48"/>
      <c r="J11" s="49"/>
      <c r="K11" s="50"/>
      <c r="L11" s="50"/>
      <c r="M11" s="50"/>
      <c r="N11" s="50"/>
      <c r="O11" s="50"/>
      <c r="P11" s="50"/>
    </row>
    <row r="12" spans="1:16" s="52" customFormat="1" ht="16.5">
      <c r="A12" s="86" t="s">
        <v>11</v>
      </c>
      <c r="B12" s="35">
        <v>0</v>
      </c>
      <c r="C12" s="47"/>
      <c r="D12" s="7">
        <f t="shared" si="0"/>
        <v>0</v>
      </c>
      <c r="E12" s="7">
        <f t="shared" si="1"/>
        <v>0</v>
      </c>
      <c r="F12" s="9">
        <f t="shared" si="2"/>
        <v>0</v>
      </c>
      <c r="G12" s="47">
        <v>0</v>
      </c>
      <c r="H12" s="47">
        <v>0</v>
      </c>
      <c r="I12" s="48"/>
      <c r="J12" s="49"/>
      <c r="K12" s="50"/>
      <c r="L12" s="50"/>
      <c r="M12" s="50"/>
      <c r="N12" s="50"/>
      <c r="O12" s="50"/>
      <c r="P12" s="50"/>
    </row>
    <row r="13" spans="1:16" s="53" customFormat="1" ht="16.5">
      <c r="A13" s="85" t="s">
        <v>12</v>
      </c>
      <c r="B13" s="48">
        <v>0</v>
      </c>
      <c r="C13" s="47"/>
      <c r="D13" s="7">
        <f t="shared" si="0"/>
        <v>0</v>
      </c>
      <c r="E13" s="7">
        <f t="shared" si="1"/>
        <v>0</v>
      </c>
      <c r="F13" s="9">
        <f t="shared" si="2"/>
        <v>0</v>
      </c>
      <c r="G13" s="47">
        <v>0</v>
      </c>
      <c r="H13" s="47">
        <v>0</v>
      </c>
      <c r="I13" s="48"/>
      <c r="J13" s="49"/>
      <c r="K13" s="50"/>
      <c r="L13" s="50"/>
      <c r="M13" s="50"/>
      <c r="N13" s="50"/>
      <c r="O13" s="50"/>
      <c r="P13" s="50"/>
    </row>
    <row r="14" spans="1:16" s="52" customFormat="1" ht="30">
      <c r="A14" s="86" t="s">
        <v>13</v>
      </c>
      <c r="B14" s="35">
        <v>0</v>
      </c>
      <c r="C14" s="47"/>
      <c r="D14" s="7">
        <f>_xlfn.IFERROR(G14/B14*1000,0)</f>
        <v>0</v>
      </c>
      <c r="E14" s="7">
        <f t="shared" si="1"/>
        <v>0</v>
      </c>
      <c r="F14" s="9">
        <f t="shared" si="2"/>
        <v>0</v>
      </c>
      <c r="G14" s="47">
        <v>0</v>
      </c>
      <c r="H14" s="47">
        <v>0</v>
      </c>
      <c r="I14" s="48"/>
      <c r="J14" s="49"/>
      <c r="K14" s="50"/>
      <c r="L14" s="50"/>
      <c r="M14" s="50"/>
      <c r="N14" s="50"/>
      <c r="O14" s="50"/>
      <c r="P14" s="50"/>
    </row>
    <row r="15" spans="1:16" s="52" customFormat="1" ht="16.5">
      <c r="A15" s="85" t="s">
        <v>14</v>
      </c>
      <c r="B15" s="48">
        <v>0</v>
      </c>
      <c r="C15" s="47"/>
      <c r="D15" s="7">
        <f t="shared" si="0"/>
        <v>0</v>
      </c>
      <c r="E15" s="7">
        <f t="shared" si="1"/>
        <v>0</v>
      </c>
      <c r="F15" s="9">
        <f t="shared" si="2"/>
        <v>0</v>
      </c>
      <c r="G15" s="47">
        <v>0</v>
      </c>
      <c r="H15" s="47">
        <v>0</v>
      </c>
      <c r="I15" s="48"/>
      <c r="J15" s="49"/>
      <c r="K15" s="50"/>
      <c r="L15" s="50"/>
      <c r="M15" s="50"/>
      <c r="N15" s="50"/>
      <c r="O15" s="50"/>
      <c r="P15" s="50"/>
    </row>
    <row r="16" spans="1:16" s="52" customFormat="1" ht="16.5">
      <c r="A16" s="87" t="s">
        <v>67</v>
      </c>
      <c r="B16" s="48">
        <v>33</v>
      </c>
      <c r="C16" s="47">
        <v>31.8</v>
      </c>
      <c r="D16" s="7">
        <f t="shared" si="0"/>
        <v>48557.57575757576</v>
      </c>
      <c r="E16" s="7">
        <f t="shared" si="1"/>
        <v>48567.61006289308</v>
      </c>
      <c r="F16" s="9">
        <f t="shared" si="2"/>
        <v>100.01567146394785</v>
      </c>
      <c r="G16" s="47">
        <v>1602.4</v>
      </c>
      <c r="H16" s="47">
        <v>0.6000000000000001</v>
      </c>
      <c r="I16" s="48">
        <v>3088.9</v>
      </c>
      <c r="J16" s="49">
        <v>1.6</v>
      </c>
      <c r="K16" s="50"/>
      <c r="L16" s="50"/>
      <c r="M16" s="50"/>
      <c r="N16" s="50"/>
      <c r="O16" s="50"/>
      <c r="P16" s="50"/>
    </row>
    <row r="17" spans="1:16" s="52" customFormat="1" ht="16.5">
      <c r="A17" s="85" t="s">
        <v>84</v>
      </c>
      <c r="B17" s="48">
        <v>0</v>
      </c>
      <c r="C17" s="47"/>
      <c r="D17" s="7">
        <f t="shared" si="0"/>
        <v>0</v>
      </c>
      <c r="E17" s="7">
        <f t="shared" si="1"/>
        <v>0</v>
      </c>
      <c r="F17" s="9">
        <f t="shared" si="2"/>
        <v>0</v>
      </c>
      <c r="G17" s="47">
        <v>0</v>
      </c>
      <c r="H17" s="47">
        <v>0</v>
      </c>
      <c r="I17" s="48"/>
      <c r="J17" s="49"/>
      <c r="K17" s="50"/>
      <c r="L17" s="50"/>
      <c r="M17" s="50"/>
      <c r="N17" s="50"/>
      <c r="O17" s="50"/>
      <c r="P17" s="50"/>
    </row>
    <row r="18" spans="1:16" ht="16.5">
      <c r="A18" s="85" t="s">
        <v>16</v>
      </c>
      <c r="B18" s="48">
        <v>0</v>
      </c>
      <c r="C18" s="47"/>
      <c r="D18" s="7">
        <f t="shared" si="0"/>
        <v>0</v>
      </c>
      <c r="E18" s="7">
        <f t="shared" si="1"/>
        <v>0</v>
      </c>
      <c r="F18" s="9">
        <f t="shared" si="2"/>
        <v>0</v>
      </c>
      <c r="G18" s="47">
        <v>0</v>
      </c>
      <c r="H18" s="47">
        <v>0</v>
      </c>
      <c r="I18" s="48"/>
      <c r="J18" s="49"/>
      <c r="K18" s="50"/>
      <c r="L18" s="50"/>
      <c r="M18" s="50"/>
      <c r="N18" s="50"/>
      <c r="O18" s="50"/>
      <c r="P18" s="50"/>
    </row>
    <row r="19" spans="1:16" ht="16.5">
      <c r="A19" s="85" t="s">
        <v>17</v>
      </c>
      <c r="B19" s="48">
        <v>0</v>
      </c>
      <c r="C19" s="47"/>
      <c r="D19" s="7">
        <f t="shared" si="0"/>
        <v>0</v>
      </c>
      <c r="E19" s="7">
        <f t="shared" si="1"/>
        <v>0</v>
      </c>
      <c r="F19" s="9">
        <f t="shared" si="2"/>
        <v>0</v>
      </c>
      <c r="G19" s="47">
        <v>0</v>
      </c>
      <c r="H19" s="47">
        <v>0</v>
      </c>
      <c r="I19" s="48"/>
      <c r="J19" s="49"/>
      <c r="K19" s="50"/>
      <c r="L19" s="50"/>
      <c r="M19" s="50"/>
      <c r="N19" s="50"/>
      <c r="O19" s="50"/>
      <c r="P19" s="50"/>
    </row>
    <row r="20" spans="1:16" ht="16.5">
      <c r="A20" s="88" t="s">
        <v>18</v>
      </c>
      <c r="B20" s="55">
        <v>0</v>
      </c>
      <c r="C20" s="56"/>
      <c r="D20" s="18">
        <f t="shared" si="0"/>
        <v>0</v>
      </c>
      <c r="E20" s="7">
        <f t="shared" si="1"/>
        <v>0</v>
      </c>
      <c r="F20" s="9">
        <f t="shared" si="2"/>
        <v>0</v>
      </c>
      <c r="G20" s="56">
        <v>0</v>
      </c>
      <c r="H20" s="56">
        <v>0</v>
      </c>
      <c r="I20" s="55"/>
      <c r="J20" s="57"/>
      <c r="K20" s="50"/>
      <c r="L20" s="50"/>
      <c r="M20" s="50"/>
      <c r="N20" s="50"/>
      <c r="O20" s="50"/>
      <c r="P20" s="50"/>
    </row>
    <row r="21" spans="1:16" s="59" customFormat="1" ht="26.25" customHeight="1">
      <c r="A21" s="89" t="s">
        <v>46</v>
      </c>
      <c r="B21" s="109">
        <f>SUM(B4:B20)</f>
        <v>33</v>
      </c>
      <c r="C21" s="109">
        <f>SUM(C4:C20)</f>
        <v>31.8</v>
      </c>
      <c r="D21" s="109">
        <f>_xlfn.IFERROR(G21/B21*1000,0)</f>
        <v>48557.57575757576</v>
      </c>
      <c r="E21" s="109">
        <f>_xlfn.IFERROR(I21/C21/$K$1*1000,0)</f>
        <v>48567.61006289308</v>
      </c>
      <c r="F21" s="113">
        <f>_xlfn.IFERROR(E21/$I$2*100,0)</f>
        <v>100.01567146394785</v>
      </c>
      <c r="G21" s="109">
        <f>SUM(G4:G20)</f>
        <v>1602.4</v>
      </c>
      <c r="H21" s="109">
        <f>SUM(H4:H20)</f>
        <v>0.6000000000000001</v>
      </c>
      <c r="I21" s="109">
        <f>SUM(I4:I20)</f>
        <v>3088.9</v>
      </c>
      <c r="J21" s="109">
        <f>SUM(J4:J20)</f>
        <v>1.6</v>
      </c>
      <c r="K21" s="58"/>
      <c r="L21" s="58"/>
      <c r="M21" s="58"/>
      <c r="N21" s="58"/>
      <c r="O21" s="84"/>
      <c r="P21" s="84"/>
    </row>
    <row r="22" spans="1:16" ht="31.5">
      <c r="A22" s="45" t="s">
        <v>74</v>
      </c>
      <c r="B22" s="98">
        <v>14</v>
      </c>
      <c r="C22" s="96">
        <f>ROUND((14+13)/2,2)</f>
        <v>13.5</v>
      </c>
      <c r="D22" s="97">
        <f>_xlfn.IFERROR(G22/B22*1000,0)</f>
        <v>45914.28571428571</v>
      </c>
      <c r="E22" s="97">
        <f aca="true" t="shared" si="3" ref="E22:E31">_xlfn.IFERROR(I22/C22/$K$1*1000,0)</f>
        <v>47207.4074074074</v>
      </c>
      <c r="F22" s="114">
        <f aca="true" t="shared" si="4" ref="F22:F31">_xlfn.IFERROR(E22/$I$2*100,0)</f>
        <v>97.21459515528707</v>
      </c>
      <c r="G22" s="96">
        <v>642.8</v>
      </c>
      <c r="H22" s="96">
        <v>0</v>
      </c>
      <c r="I22" s="98">
        <f>G22+'[2]Пед.раб'!$G$22</f>
        <v>1274.6</v>
      </c>
      <c r="J22" s="115"/>
      <c r="K22" s="50"/>
      <c r="L22" s="50"/>
      <c r="M22" s="50"/>
      <c r="N22" s="50"/>
      <c r="O22" s="50"/>
      <c r="P22" s="50"/>
    </row>
    <row r="23" spans="1:16" s="52" customFormat="1" ht="32.25" customHeight="1">
      <c r="A23" s="34" t="s">
        <v>75</v>
      </c>
      <c r="B23" s="99">
        <v>19</v>
      </c>
      <c r="C23" s="96">
        <v>19</v>
      </c>
      <c r="D23" s="97">
        <f>_xlfn.IFERROR(G23/B23*1000,0)</f>
        <v>65457.89473684211</v>
      </c>
      <c r="E23" s="97">
        <f t="shared" si="3"/>
        <v>61157.8947368421</v>
      </c>
      <c r="F23" s="114">
        <f>_xlfn.IFERROR(E23/$I$2*100,0)</f>
        <v>125.94294632792855</v>
      </c>
      <c r="G23" s="96">
        <v>1243.7</v>
      </c>
      <c r="H23" s="96">
        <v>0</v>
      </c>
      <c r="I23" s="98">
        <f>G23+'[2]Пед.раб'!$G$23</f>
        <v>2324</v>
      </c>
      <c r="J23" s="115"/>
      <c r="K23" s="50"/>
      <c r="L23" s="50"/>
      <c r="M23" s="50"/>
      <c r="N23" s="50"/>
      <c r="O23" s="50"/>
      <c r="P23" s="50"/>
    </row>
    <row r="24" spans="1:16" s="53" customFormat="1" ht="33.75" customHeight="1">
      <c r="A24" s="45" t="s">
        <v>76</v>
      </c>
      <c r="B24" s="98">
        <v>35</v>
      </c>
      <c r="C24" s="96">
        <f>ROUND((34.5+35)/2,2)</f>
        <v>34.75</v>
      </c>
      <c r="D24" s="97">
        <f>_xlfn.IFERROR(G24/B24*1000,0)</f>
        <v>36277.142857142855</v>
      </c>
      <c r="E24" s="97">
        <f t="shared" si="3"/>
        <v>39558.27338129497</v>
      </c>
      <c r="F24" s="114">
        <f t="shared" si="4"/>
        <v>81.46267170777381</v>
      </c>
      <c r="G24" s="96">
        <v>1269.7</v>
      </c>
      <c r="H24" s="96">
        <v>0</v>
      </c>
      <c r="I24" s="98">
        <f>G24+'[2]Пед.раб'!$G$24</f>
        <v>2749.3</v>
      </c>
      <c r="J24" s="115"/>
      <c r="K24" s="50"/>
      <c r="L24" s="50"/>
      <c r="M24" s="50"/>
      <c r="N24" s="50"/>
      <c r="O24" s="50"/>
      <c r="P24" s="50"/>
    </row>
    <row r="25" spans="1:16" s="52" customFormat="1" ht="32.25" customHeight="1">
      <c r="A25" s="34" t="s">
        <v>77</v>
      </c>
      <c r="B25" s="99">
        <v>10</v>
      </c>
      <c r="C25" s="96">
        <v>10</v>
      </c>
      <c r="D25" s="97">
        <f>_xlfn.IFERROR(G25/B25*1000,0)</f>
        <v>49550</v>
      </c>
      <c r="E25" s="97">
        <f t="shared" si="3"/>
        <v>56810</v>
      </c>
      <c r="F25" s="114">
        <f t="shared" si="4"/>
        <v>116.98929159802307</v>
      </c>
      <c r="G25" s="96">
        <v>495.5</v>
      </c>
      <c r="H25" s="96">
        <v>0</v>
      </c>
      <c r="I25" s="98">
        <f>G25+'[2]Пед.раб'!$G$25</f>
        <v>1136.2</v>
      </c>
      <c r="J25" s="115"/>
      <c r="K25" s="50"/>
      <c r="L25" s="50"/>
      <c r="M25" s="50"/>
      <c r="N25" s="50"/>
      <c r="O25" s="50"/>
      <c r="P25" s="50"/>
    </row>
    <row r="26" spans="1:16" s="52" customFormat="1" ht="31.5">
      <c r="A26" s="45" t="s">
        <v>78</v>
      </c>
      <c r="B26" s="98">
        <v>18.5</v>
      </c>
      <c r="C26" s="96">
        <f>ROUND((17.5+18.5)/2,2)</f>
        <v>18</v>
      </c>
      <c r="D26" s="97">
        <f aca="true" t="shared" si="5" ref="D26:D31">_xlfn.IFERROR(G26/B26*1000,0)</f>
        <v>48962.16216216216</v>
      </c>
      <c r="E26" s="97">
        <f t="shared" si="3"/>
        <v>45855.555555555555</v>
      </c>
      <c r="F26" s="114">
        <f t="shared" si="4"/>
        <v>94.43071572396119</v>
      </c>
      <c r="G26" s="96">
        <v>905.8</v>
      </c>
      <c r="H26" s="96">
        <v>0</v>
      </c>
      <c r="I26" s="98">
        <f>G26+'[2]Пед.раб'!$G$26</f>
        <v>1650.8</v>
      </c>
      <c r="J26" s="115"/>
      <c r="K26" s="50"/>
      <c r="L26" s="50"/>
      <c r="M26" s="50"/>
      <c r="N26" s="50"/>
      <c r="O26" s="50"/>
      <c r="P26" s="50"/>
    </row>
    <row r="27" spans="1:16" s="52" customFormat="1" ht="36" customHeight="1">
      <c r="A27" s="5" t="s">
        <v>79</v>
      </c>
      <c r="B27" s="98">
        <v>18</v>
      </c>
      <c r="C27" s="96">
        <f>ROUND((18+16.7)/2,2)</f>
        <v>17.35</v>
      </c>
      <c r="D27" s="97">
        <f t="shared" si="5"/>
        <v>50261.11111111111</v>
      </c>
      <c r="E27" s="97">
        <f t="shared" si="3"/>
        <v>53389.04899135446</v>
      </c>
      <c r="F27" s="114">
        <f t="shared" si="4"/>
        <v>109.94449957033454</v>
      </c>
      <c r="G27" s="96">
        <v>904.7</v>
      </c>
      <c r="H27" s="96">
        <v>0</v>
      </c>
      <c r="I27" s="98">
        <f>G27+'[2]Пед.раб'!$I$27</f>
        <v>1852.6</v>
      </c>
      <c r="J27" s="115"/>
      <c r="K27" s="50"/>
      <c r="L27" s="50"/>
      <c r="M27" s="50"/>
      <c r="N27" s="50"/>
      <c r="O27" s="50"/>
      <c r="P27" s="50"/>
    </row>
    <row r="28" spans="1:16" s="52" customFormat="1" ht="31.5">
      <c r="A28" s="45" t="s">
        <v>80</v>
      </c>
      <c r="B28" s="98">
        <v>14</v>
      </c>
      <c r="C28" s="96">
        <f>ROUND((14+13.5)/2,2)</f>
        <v>13.75</v>
      </c>
      <c r="D28" s="97">
        <f t="shared" si="5"/>
        <v>46914.28571428571</v>
      </c>
      <c r="E28" s="97">
        <f t="shared" si="3"/>
        <v>47560</v>
      </c>
      <c r="F28" s="114">
        <f t="shared" si="4"/>
        <v>97.94069192751236</v>
      </c>
      <c r="G28" s="96">
        <v>656.8</v>
      </c>
      <c r="H28" s="96">
        <v>0</v>
      </c>
      <c r="I28" s="98">
        <f>G28+'[2]Пед.раб'!$G$28</f>
        <v>1307.9</v>
      </c>
      <c r="J28" s="115"/>
      <c r="K28" s="50"/>
      <c r="L28" s="50"/>
      <c r="M28" s="50"/>
      <c r="N28" s="50"/>
      <c r="O28" s="50"/>
      <c r="P28" s="50"/>
    </row>
    <row r="29" spans="1:16" ht="34.5" customHeight="1">
      <c r="A29" s="45" t="s">
        <v>81</v>
      </c>
      <c r="B29" s="98">
        <v>32</v>
      </c>
      <c r="C29" s="96">
        <v>32</v>
      </c>
      <c r="D29" s="97">
        <f t="shared" si="5"/>
        <v>48668.75</v>
      </c>
      <c r="E29" s="97">
        <f t="shared" si="3"/>
        <v>50559.375</v>
      </c>
      <c r="F29" s="114">
        <f t="shared" si="4"/>
        <v>104.11732907742999</v>
      </c>
      <c r="G29" s="96">
        <v>1557.4</v>
      </c>
      <c r="H29" s="96">
        <v>0</v>
      </c>
      <c r="I29" s="98">
        <f>G29+'[2]Пед.раб'!$G$29</f>
        <v>3235.8</v>
      </c>
      <c r="J29" s="115"/>
      <c r="K29" s="50"/>
      <c r="L29" s="50"/>
      <c r="M29" s="50"/>
      <c r="N29" s="50"/>
      <c r="O29" s="50"/>
      <c r="P29" s="50"/>
    </row>
    <row r="30" spans="1:16" ht="36.75" customHeight="1">
      <c r="A30" s="45" t="s">
        <v>82</v>
      </c>
      <c r="B30" s="98">
        <v>12</v>
      </c>
      <c r="C30" s="96">
        <v>12</v>
      </c>
      <c r="D30" s="97">
        <f t="shared" si="5"/>
        <v>48133.333333333336</v>
      </c>
      <c r="E30" s="97">
        <f t="shared" si="3"/>
        <v>48366.66666666667</v>
      </c>
      <c r="F30" s="114">
        <f t="shared" si="4"/>
        <v>99.60186710598573</v>
      </c>
      <c r="G30" s="96">
        <v>577.6</v>
      </c>
      <c r="H30" s="96">
        <v>0</v>
      </c>
      <c r="I30" s="98">
        <f>G30+'[2]Пед.раб'!$G$30</f>
        <v>1160.8000000000002</v>
      </c>
      <c r="J30" s="115"/>
      <c r="K30" s="50"/>
      <c r="L30" s="50"/>
      <c r="M30" s="50"/>
      <c r="N30" s="50"/>
      <c r="O30" s="50"/>
      <c r="P30" s="50"/>
    </row>
    <row r="31" spans="1:16" ht="39" customHeight="1">
      <c r="A31" s="54" t="s">
        <v>83</v>
      </c>
      <c r="B31" s="100">
        <v>20</v>
      </c>
      <c r="C31" s="96">
        <v>20</v>
      </c>
      <c r="D31" s="116">
        <f t="shared" si="5"/>
        <v>51375</v>
      </c>
      <c r="E31" s="97">
        <f t="shared" si="3"/>
        <v>57547.5</v>
      </c>
      <c r="F31" s="114">
        <f t="shared" si="4"/>
        <v>118.5080313014827</v>
      </c>
      <c r="G31" s="101">
        <v>1027.5</v>
      </c>
      <c r="H31" s="101">
        <v>0</v>
      </c>
      <c r="I31" s="98">
        <f>G31+'[2]Пед.раб'!$G$31</f>
        <v>2301.9</v>
      </c>
      <c r="J31" s="117"/>
      <c r="K31" s="50"/>
      <c r="L31" s="50"/>
      <c r="M31" s="50"/>
      <c r="N31" s="50"/>
      <c r="O31" s="50"/>
      <c r="P31" s="50"/>
    </row>
    <row r="32" spans="1:16" s="68" customFormat="1" ht="21" customHeight="1">
      <c r="A32" s="89" t="s">
        <v>46</v>
      </c>
      <c r="B32" s="109">
        <f>SUM(B22:B31)</f>
        <v>192.5</v>
      </c>
      <c r="C32" s="109">
        <f>SUM(C22:C31)</f>
        <v>190.35</v>
      </c>
      <c r="D32" s="109">
        <f>_xlfn.IFERROR(G32/B32*1000,0)</f>
        <v>48215.58441558442</v>
      </c>
      <c r="E32" s="109">
        <f>_xlfn.IFERROR(I32/C32/$K$1*1000,0)</f>
        <v>49892.040977147364</v>
      </c>
      <c r="F32" s="113">
        <f>_xlfn.IFERROR(E32/$I$2*100,0)</f>
        <v>102.7430827371239</v>
      </c>
      <c r="G32" s="109">
        <f>SUM(G22:G31)</f>
        <v>9281.5</v>
      </c>
      <c r="H32" s="109">
        <f>SUM(H22:H31)</f>
        <v>0</v>
      </c>
      <c r="I32" s="109">
        <f>SUM(I22:I31)</f>
        <v>18993.9</v>
      </c>
      <c r="J32" s="109">
        <f>SUM(J22:J31)</f>
        <v>0</v>
      </c>
      <c r="K32" s="118"/>
      <c r="L32" s="118"/>
      <c r="M32" s="118"/>
      <c r="N32" s="118"/>
      <c r="O32" s="119"/>
      <c r="P32" s="119"/>
    </row>
    <row r="33" spans="1:11" s="68" customFormat="1" ht="18.75">
      <c r="A33" s="94" t="s">
        <v>48</v>
      </c>
      <c r="B33" s="109">
        <f>B21+B32</f>
        <v>225.5</v>
      </c>
      <c r="C33" s="109">
        <f>C21+C32</f>
        <v>222.15</v>
      </c>
      <c r="D33" s="109">
        <f>_xlfn.IFERROR(G33/B33*1000,0)</f>
        <v>48265.63192904656</v>
      </c>
      <c r="E33" s="109">
        <f>_xlfn.IFERROR(I33/C33/$K$1*1000,0)</f>
        <v>49702.453297321634</v>
      </c>
      <c r="F33" s="113">
        <f>_xlfn.IFERROR(E33/$I$2*100,0)</f>
        <v>102.35266329761457</v>
      </c>
      <c r="G33" s="109">
        <f>G21+G32</f>
        <v>10883.9</v>
      </c>
      <c r="H33" s="109">
        <f>H21+H32</f>
        <v>0.6000000000000001</v>
      </c>
      <c r="I33" s="109">
        <f>I21+I32</f>
        <v>22082.800000000003</v>
      </c>
      <c r="J33" s="109">
        <f>J21+J32</f>
        <v>1.6</v>
      </c>
      <c r="K33" s="67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67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16.5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16.5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16.5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55</v>
      </c>
      <c r="B1">
        <v>1</v>
      </c>
    </row>
    <row r="2" spans="1:2" ht="15">
      <c r="A2" t="s">
        <v>56</v>
      </c>
      <c r="B2">
        <v>2</v>
      </c>
    </row>
    <row r="3" spans="1:2" ht="15">
      <c r="A3" t="s">
        <v>57</v>
      </c>
      <c r="B3">
        <v>3</v>
      </c>
    </row>
    <row r="4" spans="1:2" ht="15">
      <c r="A4" t="s">
        <v>58</v>
      </c>
      <c r="B4">
        <v>4</v>
      </c>
    </row>
    <row r="5" spans="1:2" ht="15">
      <c r="A5" t="s">
        <v>59</v>
      </c>
      <c r="B5">
        <v>5</v>
      </c>
    </row>
    <row r="6" spans="1:2" ht="15">
      <c r="A6" t="s">
        <v>60</v>
      </c>
      <c r="B6">
        <v>6</v>
      </c>
    </row>
    <row r="7" spans="1:2" ht="15">
      <c r="A7" t="s">
        <v>61</v>
      </c>
      <c r="B7">
        <v>7</v>
      </c>
    </row>
    <row r="8" spans="1:2" ht="15">
      <c r="A8" t="s">
        <v>62</v>
      </c>
      <c r="B8">
        <v>8</v>
      </c>
    </row>
    <row r="9" spans="1:2" ht="15">
      <c r="A9" t="s">
        <v>63</v>
      </c>
      <c r="B9">
        <v>9</v>
      </c>
    </row>
    <row r="10" spans="1:2" ht="15">
      <c r="A10" t="s">
        <v>64</v>
      </c>
      <c r="B10">
        <v>10</v>
      </c>
    </row>
    <row r="11" spans="1:2" ht="15">
      <c r="A11" t="s">
        <v>65</v>
      </c>
      <c r="B11">
        <v>11</v>
      </c>
    </row>
    <row r="12" spans="1:2" ht="15">
      <c r="A12" t="s">
        <v>66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Мария Владимировна Базылева</cp:lastModifiedBy>
  <cp:lastPrinted>2019-05-14T11:51:58Z</cp:lastPrinted>
  <dcterms:created xsi:type="dcterms:W3CDTF">2017-09-29T07:43:37Z</dcterms:created>
  <dcterms:modified xsi:type="dcterms:W3CDTF">2023-03-09T13:13:48Z</dcterms:modified>
  <cp:category/>
  <cp:version/>
  <cp:contentType/>
  <cp:contentStatus/>
</cp:coreProperties>
</file>