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'Пед.раб'!$A$1:$J$21</definedName>
    <definedName name="_xlnm.Print_Area" localSheetId="1">'СМП'!$A$1:$J$44</definedName>
    <definedName name="_xlnm.Print_Area" localSheetId="3">'Соц.раб'!$A$1:$J$47</definedName>
  </definedNames>
  <calcPr fullCalcOnLoad="1"/>
</workbook>
</file>

<file path=xl/sharedStrings.xml><?xml version="1.0" encoding="utf-8"?>
<sst xmlns="http://schemas.openxmlformats.org/spreadsheetml/2006/main" count="297" uniqueCount="85">
  <si>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</si>
  <si>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</si>
  <si>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</si>
  <si>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</si>
  <si>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</si>
  <si>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</si>
  <si>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</si>
  <si>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</si>
  <si>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</si>
  <si>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</si>
  <si>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</si>
  <si>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</si>
  <si>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</si>
  <si>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</si>
  <si>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</si>
  <si>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</si>
  <si>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</si>
  <si>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</si>
  <si>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</si>
  <si>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</si>
  <si>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</si>
  <si>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</si>
  <si>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</si>
  <si>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</si>
  <si>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</si>
  <si>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</si>
  <si>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</si>
  <si>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</si>
  <si>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</si>
  <si>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</si>
  <si>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</si>
  <si>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</si>
  <si>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</si>
  <si>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</si>
  <si>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</si>
  <si>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</si>
  <si>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</si>
  <si>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</si>
  <si>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</si>
  <si>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</si>
  <si>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</si>
  <si>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</si>
  <si>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</si>
  <si>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</si>
  <si>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</si>
  <si>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</si>
  <si>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</si>
  <si>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</si>
  <si>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</si>
  <si>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</si>
  <si>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</si>
  <si>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</si>
  <si>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СОЦ, РАБОТНИКИ ЗДРАВА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</si>
  <si>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</si>
  <si>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</si>
  <si>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</si>
  <si>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</si>
  <si>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</si>
  <si>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</si>
  <si>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</si>
  <si>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</si>
  <si>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</si>
  <si>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</si>
  <si>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</si>
  <si>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</si>
  <si>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</si>
  <si>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</si>
  <si>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</si>
  <si>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"Волосовский КЦСОН "Берегиня"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</si>
  <si>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</si>
  <si>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</si>
  <si>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</si>
  <si>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«Сланцевский СРЦН «Мечта»</t>
  </si>
  <si>
    <t>ЛОГАУ "Сосновоборский МРЦ"</t>
  </si>
  <si>
    <t>ЛОГБУ "Приозерский КЦСОН"</t>
  </si>
  <si>
    <t>ГБУ ЛО "Анисимовский ресурсный центр"</t>
  </si>
  <si>
    <t>ГБУ ЛО "Выборгский ресурсный центр"</t>
  </si>
  <si>
    <t>ГБУ ЛО "Ивангородский центр для детей с ОВЗ"</t>
  </si>
  <si>
    <t>ГБУ ЛО "Каложицкий ресурсный центр"</t>
  </si>
  <si>
    <t>ГБУ ЛО "Кингисеппский ресурсный центр"</t>
  </si>
  <si>
    <t>ГБУ ЛО "Никольский ресурсный центр"</t>
  </si>
  <si>
    <t>ГБУ ЛО "Свирьстройский ресурсный центр"</t>
  </si>
  <si>
    <t>ГБУ ЛО  "Сиверский ресурсный центр"</t>
  </si>
  <si>
    <t>ГБУ ЛО "Тихвинский ресурсный центр"</t>
  </si>
  <si>
    <t>ГБУ ЛО "Толмачевский ресурсный центр"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</si>
</sst>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  <numFmt numFmtId="177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47" borderId="13" applyNumberFormat="0" applyAlignment="0" applyProtection="0"/>
    <xf numFmtId="0" fontId="13" fillId="48" borderId="14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4" fontId="50" fillId="0" borderId="0" xfId="114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wrapText="1"/>
    </xf>
    <xf numFmtId="4" fontId="5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50" fillId="55" borderId="0" xfId="114" applyNumberFormat="1" applyFont="1" applyFill="1" applyBorder="1" applyAlignment="1">
      <alignment horizontal="center" vertical="center" wrapText="1"/>
    </xf>
    <xf numFmtId="0" fontId="51" fillId="55" borderId="0" xfId="0" applyNumberFormat="1" applyFont="1" applyFill="1" applyAlignment="1">
      <alignment wrapText="1"/>
    </xf>
    <xf numFmtId="4" fontId="51" fillId="55" borderId="0" xfId="0" applyNumberFormat="1" applyFont="1" applyFill="1" applyAlignment="1">
      <alignment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0" xfId="0" applyNumberFormat="1" applyFont="1" applyFill="1" applyBorder="1" applyAlignment="1">
      <alignment horizont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176" fontId="27" fillId="56" borderId="24" xfId="114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21" xfId="114" applyNumberFormat="1" applyFont="1" applyFill="1" applyBorder="1" applyAlignment="1">
      <alignment horizontal="center" vertical="center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8" fillId="0" borderId="19" xfId="114" applyNumberFormat="1" applyFont="1" applyFill="1" applyBorder="1" applyAlignment="1">
      <alignment horizontal="center" vertical="center" wrapText="1"/>
    </xf>
    <xf numFmtId="4" fontId="28" fillId="0" borderId="19" xfId="107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>
      <alignment horizontal="left" vertical="center" wrapText="1"/>
    </xf>
    <xf numFmtId="4" fontId="27" fillId="0" borderId="19" xfId="114" applyNumberFormat="1" applyFont="1" applyFill="1" applyBorder="1" applyAlignment="1">
      <alignment horizontal="center" vertical="center" wrapText="1"/>
    </xf>
    <xf numFmtId="174" fontId="27" fillId="0" borderId="19" xfId="107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4" fontId="28" fillId="12" borderId="19" xfId="0" applyNumberFormat="1" applyFont="1" applyFill="1" applyBorder="1" applyAlignment="1">
      <alignment horizontal="center" vertical="center" wrapText="1"/>
    </xf>
    <xf numFmtId="4" fontId="28" fillId="12" borderId="19" xfId="114" applyNumberFormat="1" applyFont="1" applyFill="1" applyBorder="1" applyAlignment="1">
      <alignment horizontal="center" vertical="center" wrapText="1"/>
    </xf>
    <xf numFmtId="4" fontId="28" fillId="12" borderId="19" xfId="0" applyNumberFormat="1" applyFont="1" applyFill="1" applyBorder="1" applyAlignment="1">
      <alignment horizontal="center" wrapText="1"/>
    </xf>
    <xf numFmtId="4" fontId="27" fillId="0" borderId="0" xfId="114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PageLayoutView="0" workbookViewId="0" topLeftCell="A37">
      <selection activeCell="P5" sqref="P5"/>
    </sheetView>
  </sheetViews>
  <sheetFormatPr defaultColWidth="9.140625" defaultRowHeight="15"/>
  <cols>
    <col min="1" max="1" width="33.7109375" style="35" customWidth="1"/>
    <col min="2" max="2" width="16.7109375" style="37" customWidth="1"/>
    <col min="3" max="3" width="16.7109375" style="56" customWidth="1"/>
    <col min="4" max="4" width="16.00390625" style="37" customWidth="1"/>
    <col min="5" max="5" width="13.00390625" style="37" customWidth="1"/>
    <col min="6" max="6" width="16.8515625" style="54" customWidth="1"/>
    <col min="7" max="7" width="13.57421875" style="37" customWidth="1"/>
    <col min="8" max="8" width="12.421875" style="37" customWidth="1"/>
    <col min="9" max="9" width="15.8515625" style="37" customWidth="1"/>
    <col min="10" max="10" width="12.00390625" style="37" customWidth="1"/>
    <col min="11" max="16384" width="9.140625" style="39" customWidth="1"/>
  </cols>
  <sheetData>
    <row r="1" spans="1:11" ht="22.5" customHeigh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38" t="s">
        <v>55</v>
      </c>
      <c r="K1" s="38">
        <f>VLOOKUP(month,месяцы!$A$1:$B$12,2,FALSE)</f>
        <v>1</v>
      </c>
    </row>
    <row r="2" spans="1:10" ht="19.5" customHeight="1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</row>
    <row r="3" spans="1:10" ht="96.7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</row>
    <row r="4" spans="1:11" ht="21" customHeight="1">
      <c r="A4" s="75" t="s">
        <v>2</v>
      </c>
      <c r="B4" s="83">
        <v>3.5</v>
      </c>
      <c r="C4" s="84">
        <v>3.5</v>
      </c>
      <c r="D4" s="85">
        <f>_xlfn.IFERROR(G4/B4*1000,0)</f>
        <v>95000</v>
      </c>
      <c r="E4" s="85">
        <f>_xlfn.IFERROR(I4/C4/$K$1*1000,0)</f>
        <v>95000</v>
      </c>
      <c r="F4" s="90">
        <f>_xlfn.IFERROR(E4/$I$2*100,0)</f>
        <v>195.6342668863262</v>
      </c>
      <c r="G4" s="84">
        <v>332.5</v>
      </c>
      <c r="H4" s="84">
        <v>0</v>
      </c>
      <c r="I4" s="86">
        <v>332.5</v>
      </c>
      <c r="J4" s="86"/>
      <c r="K4" s="45"/>
    </row>
    <row r="5" spans="1:11" ht="21" customHeight="1">
      <c r="A5" s="75" t="s">
        <v>3</v>
      </c>
      <c r="B5" s="83">
        <v>0</v>
      </c>
      <c r="C5" s="84"/>
      <c r="D5" s="85">
        <f aca="true" t="shared" si="0" ref="D5:D20">_xlfn.IFERROR(G5/B5*1000,0)</f>
        <v>0</v>
      </c>
      <c r="E5" s="85">
        <f aca="true" t="shared" si="1" ref="E5:E20">_xlfn.IFERROR(I5/C5/$K$1*1000,0)</f>
        <v>0</v>
      </c>
      <c r="F5" s="90">
        <f aca="true" t="shared" si="2" ref="F5:F20">_xlfn.IFERROR(E5/$I$2*100,0)</f>
        <v>0</v>
      </c>
      <c r="G5" s="84">
        <v>0</v>
      </c>
      <c r="H5" s="84">
        <v>0</v>
      </c>
      <c r="I5" s="86"/>
      <c r="J5" s="86"/>
      <c r="K5" s="45"/>
    </row>
    <row r="6" spans="1:11" ht="21" customHeight="1">
      <c r="A6" s="75" t="s">
        <v>4</v>
      </c>
      <c r="B6" s="83">
        <v>1</v>
      </c>
      <c r="C6" s="84">
        <v>1</v>
      </c>
      <c r="D6" s="85">
        <f t="shared" si="0"/>
        <v>97100</v>
      </c>
      <c r="E6" s="85">
        <f t="shared" si="1"/>
        <v>97100</v>
      </c>
      <c r="F6" s="90">
        <f t="shared" si="2"/>
        <v>199.95881383855024</v>
      </c>
      <c r="G6" s="84">
        <v>97.1</v>
      </c>
      <c r="H6" s="84">
        <v>0</v>
      </c>
      <c r="I6" s="86">
        <v>97.1</v>
      </c>
      <c r="J6" s="86"/>
      <c r="K6" s="45"/>
    </row>
    <row r="7" spans="1:11" ht="21" customHeight="1">
      <c r="A7" s="75" t="s">
        <v>6</v>
      </c>
      <c r="B7" s="83">
        <v>2</v>
      </c>
      <c r="C7" s="84">
        <v>2</v>
      </c>
      <c r="D7" s="85">
        <f t="shared" si="0"/>
        <v>98800</v>
      </c>
      <c r="E7" s="85">
        <f t="shared" si="1"/>
        <v>98800</v>
      </c>
      <c r="F7" s="90">
        <f t="shared" si="2"/>
        <v>203.45963756177926</v>
      </c>
      <c r="G7" s="84">
        <v>197.6</v>
      </c>
      <c r="H7" s="84">
        <v>0</v>
      </c>
      <c r="I7" s="86">
        <v>197.6</v>
      </c>
      <c r="J7" s="86"/>
      <c r="K7" s="45"/>
    </row>
    <row r="8" spans="1:11" ht="16.5">
      <c r="A8" s="75" t="s">
        <v>7</v>
      </c>
      <c r="B8" s="86">
        <v>1</v>
      </c>
      <c r="C8" s="84">
        <v>1</v>
      </c>
      <c r="D8" s="85">
        <f t="shared" si="0"/>
        <v>97120</v>
      </c>
      <c r="E8" s="85">
        <f t="shared" si="1"/>
        <v>97120</v>
      </c>
      <c r="F8" s="90">
        <f t="shared" si="2"/>
        <v>200</v>
      </c>
      <c r="G8" s="84">
        <v>97.12</v>
      </c>
      <c r="H8" s="84">
        <v>1.7</v>
      </c>
      <c r="I8" s="86">
        <v>97.12</v>
      </c>
      <c r="J8" s="86">
        <v>1.7</v>
      </c>
      <c r="K8" s="45"/>
    </row>
    <row r="9" spans="1:11" s="46" customFormat="1" ht="16.5">
      <c r="A9" s="75" t="s">
        <v>8</v>
      </c>
      <c r="B9" s="86">
        <v>5.6</v>
      </c>
      <c r="C9" s="84">
        <v>5.6</v>
      </c>
      <c r="D9" s="85">
        <f t="shared" si="0"/>
        <v>97119.64285714287</v>
      </c>
      <c r="E9" s="85">
        <f t="shared" si="1"/>
        <v>97119.64285714287</v>
      </c>
      <c r="F9" s="90">
        <f t="shared" si="2"/>
        <v>199.9992645328313</v>
      </c>
      <c r="G9" s="84">
        <v>543.87</v>
      </c>
      <c r="H9" s="84">
        <v>0</v>
      </c>
      <c r="I9" s="86">
        <v>543.87</v>
      </c>
      <c r="J9" s="86"/>
      <c r="K9" s="45"/>
    </row>
    <row r="10" spans="1:11" ht="16.5">
      <c r="A10" s="75" t="s">
        <v>9</v>
      </c>
      <c r="B10" s="86">
        <v>1</v>
      </c>
      <c r="C10" s="84">
        <v>1</v>
      </c>
      <c r="D10" s="85">
        <f t="shared" si="0"/>
        <v>93900</v>
      </c>
      <c r="E10" s="85">
        <f t="shared" si="1"/>
        <v>93900</v>
      </c>
      <c r="F10" s="90">
        <f t="shared" si="2"/>
        <v>193.3690280065898</v>
      </c>
      <c r="G10" s="84">
        <v>93.9</v>
      </c>
      <c r="H10" s="84">
        <v>2.6</v>
      </c>
      <c r="I10" s="86">
        <v>93.9</v>
      </c>
      <c r="J10" s="86">
        <v>2.6</v>
      </c>
      <c r="K10" s="45"/>
    </row>
    <row r="11" spans="1:11" ht="17.25" customHeight="1">
      <c r="A11" s="75" t="s">
        <v>10</v>
      </c>
      <c r="B11" s="86">
        <v>1</v>
      </c>
      <c r="C11" s="84">
        <v>1</v>
      </c>
      <c r="D11" s="85">
        <f t="shared" si="0"/>
        <v>97200</v>
      </c>
      <c r="E11" s="85">
        <f t="shared" si="1"/>
        <v>97200</v>
      </c>
      <c r="F11" s="90">
        <f t="shared" si="2"/>
        <v>200.16474464579903</v>
      </c>
      <c r="G11" s="84">
        <v>97.2</v>
      </c>
      <c r="H11" s="84">
        <v>0</v>
      </c>
      <c r="I11" s="86">
        <v>97.2</v>
      </c>
      <c r="J11" s="86"/>
      <c r="K11" s="45"/>
    </row>
    <row r="12" spans="1:11" s="46" customFormat="1" ht="16.5">
      <c r="A12" s="76" t="s">
        <v>11</v>
      </c>
      <c r="B12" s="87">
        <v>1.5</v>
      </c>
      <c r="C12" s="84">
        <v>1.5</v>
      </c>
      <c r="D12" s="85">
        <f t="shared" si="0"/>
        <v>96666.66666666667</v>
      </c>
      <c r="E12" s="85">
        <f t="shared" si="1"/>
        <v>96666.66666666667</v>
      </c>
      <c r="F12" s="90">
        <f t="shared" si="2"/>
        <v>199.06644700713895</v>
      </c>
      <c r="G12" s="84">
        <v>145</v>
      </c>
      <c r="H12" s="84">
        <v>0</v>
      </c>
      <c r="I12" s="86">
        <v>145</v>
      </c>
      <c r="J12" s="86"/>
      <c r="K12" s="45"/>
    </row>
    <row r="13" spans="1:11" s="47" customFormat="1" ht="16.5">
      <c r="A13" s="75" t="s">
        <v>12</v>
      </c>
      <c r="B13" s="86">
        <v>4.5</v>
      </c>
      <c r="C13" s="84">
        <v>4.5</v>
      </c>
      <c r="D13" s="85">
        <f t="shared" si="0"/>
        <v>95111.11111111111</v>
      </c>
      <c r="E13" s="85">
        <f t="shared" si="1"/>
        <v>95111.11111111111</v>
      </c>
      <c r="F13" s="90">
        <f t="shared" si="2"/>
        <v>195.86307889438038</v>
      </c>
      <c r="G13" s="84">
        <v>428</v>
      </c>
      <c r="H13" s="84">
        <v>0</v>
      </c>
      <c r="I13" s="86">
        <v>428</v>
      </c>
      <c r="J13" s="86"/>
      <c r="K13" s="45"/>
    </row>
    <row r="14" spans="1:11" s="46" customFormat="1" ht="37.5" customHeight="1">
      <c r="A14" s="76" t="s">
        <v>13</v>
      </c>
      <c r="B14" s="87">
        <v>4</v>
      </c>
      <c r="C14" s="84">
        <v>4</v>
      </c>
      <c r="D14" s="85">
        <f>_xlfn.IFERROR(G14/B14*1000,0)</f>
        <v>96950</v>
      </c>
      <c r="E14" s="85">
        <f t="shared" si="1"/>
        <v>96950</v>
      </c>
      <c r="F14" s="90">
        <f t="shared" si="2"/>
        <v>199.6499176276771</v>
      </c>
      <c r="G14" s="84">
        <v>387.8</v>
      </c>
      <c r="H14" s="84">
        <v>0</v>
      </c>
      <c r="I14" s="86">
        <v>387.8</v>
      </c>
      <c r="J14" s="86"/>
      <c r="K14" s="45"/>
    </row>
    <row r="15" spans="1:11" s="46" customFormat="1" ht="16.5">
      <c r="A15" s="75" t="s">
        <v>14</v>
      </c>
      <c r="B15" s="86">
        <v>2</v>
      </c>
      <c r="C15" s="84">
        <v>2</v>
      </c>
      <c r="D15" s="85">
        <f t="shared" si="0"/>
        <v>94700</v>
      </c>
      <c r="E15" s="85">
        <f t="shared" si="1"/>
        <v>94700</v>
      </c>
      <c r="F15" s="90">
        <f t="shared" si="2"/>
        <v>195.01647446457991</v>
      </c>
      <c r="G15" s="84">
        <v>189.4</v>
      </c>
      <c r="H15" s="84">
        <v>0</v>
      </c>
      <c r="I15" s="86">
        <v>189.4</v>
      </c>
      <c r="J15" s="86"/>
      <c r="K15" s="45"/>
    </row>
    <row r="16" spans="1:11" s="46" customFormat="1" ht="16.5">
      <c r="A16" s="77" t="s">
        <v>67</v>
      </c>
      <c r="B16" s="86">
        <v>5</v>
      </c>
      <c r="C16" s="84">
        <v>5</v>
      </c>
      <c r="D16" s="85">
        <f t="shared" si="0"/>
        <v>97120</v>
      </c>
      <c r="E16" s="85">
        <f t="shared" si="1"/>
        <v>97120</v>
      </c>
      <c r="F16" s="90">
        <f t="shared" si="2"/>
        <v>200</v>
      </c>
      <c r="G16" s="84">
        <v>485.6</v>
      </c>
      <c r="H16" s="84">
        <v>0</v>
      </c>
      <c r="I16" s="86">
        <v>485.6</v>
      </c>
      <c r="J16" s="86"/>
      <c r="K16" s="45"/>
    </row>
    <row r="17" spans="1:11" s="46" customFormat="1" ht="16.5">
      <c r="A17" s="75" t="s">
        <v>15</v>
      </c>
      <c r="B17" s="86">
        <v>0</v>
      </c>
      <c r="C17" s="84"/>
      <c r="D17" s="85">
        <f t="shared" si="0"/>
        <v>0</v>
      </c>
      <c r="E17" s="85">
        <f t="shared" si="1"/>
        <v>0</v>
      </c>
      <c r="F17" s="90">
        <f t="shared" si="2"/>
        <v>0</v>
      </c>
      <c r="G17" s="84">
        <v>0</v>
      </c>
      <c r="H17" s="84">
        <v>0</v>
      </c>
      <c r="I17" s="86"/>
      <c r="J17" s="86"/>
      <c r="K17" s="45"/>
    </row>
    <row r="18" spans="1:11" ht="16.5">
      <c r="A18" s="75" t="s">
        <v>16</v>
      </c>
      <c r="B18" s="86">
        <v>0.75</v>
      </c>
      <c r="C18" s="84">
        <v>0.75</v>
      </c>
      <c r="D18" s="85">
        <f t="shared" si="0"/>
        <v>97066.66666666666</v>
      </c>
      <c r="E18" s="85">
        <f t="shared" si="1"/>
        <v>97066.66666666666</v>
      </c>
      <c r="F18" s="90">
        <f t="shared" si="2"/>
        <v>199.89017023613397</v>
      </c>
      <c r="G18" s="84">
        <v>72.8</v>
      </c>
      <c r="H18" s="84">
        <v>0</v>
      </c>
      <c r="I18" s="86">
        <v>72.8</v>
      </c>
      <c r="J18" s="86"/>
      <c r="K18" s="45"/>
    </row>
    <row r="19" spans="1:11" ht="16.5">
      <c r="A19" s="75" t="s">
        <v>17</v>
      </c>
      <c r="B19" s="86">
        <v>0</v>
      </c>
      <c r="C19" s="84"/>
      <c r="D19" s="85">
        <f t="shared" si="0"/>
        <v>0</v>
      </c>
      <c r="E19" s="85">
        <f t="shared" si="1"/>
        <v>0</v>
      </c>
      <c r="F19" s="90">
        <f t="shared" si="2"/>
        <v>0</v>
      </c>
      <c r="G19" s="84">
        <v>0</v>
      </c>
      <c r="H19" s="84">
        <v>0</v>
      </c>
      <c r="I19" s="86"/>
      <c r="J19" s="86"/>
      <c r="K19" s="45"/>
    </row>
    <row r="20" spans="1:11" ht="16.5">
      <c r="A20" s="78" t="s">
        <v>18</v>
      </c>
      <c r="B20" s="88">
        <v>0</v>
      </c>
      <c r="C20" s="89">
        <v>0</v>
      </c>
      <c r="D20" s="91">
        <f t="shared" si="0"/>
        <v>0</v>
      </c>
      <c r="E20" s="85">
        <f t="shared" si="1"/>
        <v>0</v>
      </c>
      <c r="F20" s="90">
        <f t="shared" si="2"/>
        <v>0</v>
      </c>
      <c r="G20" s="89">
        <v>0</v>
      </c>
      <c r="H20" s="89">
        <v>0</v>
      </c>
      <c r="I20" s="88">
        <v>0</v>
      </c>
      <c r="J20" s="88"/>
      <c r="K20" s="45"/>
    </row>
    <row r="21" spans="1:11" s="59" customFormat="1" ht="16.5">
      <c r="A21" s="79" t="s">
        <v>46</v>
      </c>
      <c r="B21" s="93">
        <f>SUM(B4:B20)</f>
        <v>32.85</v>
      </c>
      <c r="C21" s="93">
        <f>SUM(C4:C20)</f>
        <v>32.85</v>
      </c>
      <c r="D21" s="93">
        <f>_xlfn.IFERROR(G21/B21*1000,0)</f>
        <v>96435.00761035009</v>
      </c>
      <c r="E21" s="93">
        <f>_xlfn.IFERROR(I21/C21/$K$1*1000,0)</f>
        <v>96435.00761035009</v>
      </c>
      <c r="F21" s="94">
        <f>_xlfn.IFERROR(E21/$I$2*100,0)</f>
        <v>198.58938964240133</v>
      </c>
      <c r="G21" s="93">
        <f>SUM(G4:G20)</f>
        <v>3167.8900000000003</v>
      </c>
      <c r="H21" s="93">
        <f>SUM(H4:H20)</f>
        <v>4.3</v>
      </c>
      <c r="I21" s="93">
        <f>SUM(I4:I20)</f>
        <v>3167.8900000000003</v>
      </c>
      <c r="J21" s="93">
        <f>SUM(J4:J20)</f>
        <v>4.3</v>
      </c>
      <c r="K21" s="58"/>
    </row>
    <row r="22" spans="1:11" ht="16.5">
      <c r="A22" s="80" t="s">
        <v>19</v>
      </c>
      <c r="B22" s="86">
        <v>0</v>
      </c>
      <c r="C22" s="84"/>
      <c r="D22" s="85">
        <f aca="true" t="shared" si="3" ref="D22:D42">_xlfn.IFERROR(G22/B22*1000,0)</f>
        <v>0</v>
      </c>
      <c r="E22" s="85">
        <f aca="true" t="shared" si="4" ref="E22:E42">_xlfn.IFERROR(I22/C22/$K$1*1000,0)</f>
        <v>0</v>
      </c>
      <c r="F22" s="90">
        <f aca="true" t="shared" si="5" ref="F22:F42">_xlfn.IFERROR(E22/$I$2*100,0)</f>
        <v>0</v>
      </c>
      <c r="G22" s="84">
        <v>0</v>
      </c>
      <c r="H22" s="84">
        <v>0</v>
      </c>
      <c r="I22" s="84"/>
      <c r="J22" s="86"/>
      <c r="K22" s="45"/>
    </row>
    <row r="23" spans="1:11" ht="30">
      <c r="A23" s="80" t="s">
        <v>68</v>
      </c>
      <c r="B23" s="86">
        <v>0</v>
      </c>
      <c r="C23" s="84"/>
      <c r="D23" s="85">
        <f t="shared" si="3"/>
        <v>0</v>
      </c>
      <c r="E23" s="85">
        <f t="shared" si="4"/>
        <v>0</v>
      </c>
      <c r="F23" s="90">
        <f t="shared" si="5"/>
        <v>0</v>
      </c>
      <c r="G23" s="84">
        <v>0</v>
      </c>
      <c r="H23" s="84">
        <v>0</v>
      </c>
      <c r="I23" s="84"/>
      <c r="J23" s="86"/>
      <c r="K23" s="45"/>
    </row>
    <row r="24" spans="1:11" ht="30">
      <c r="A24" s="80" t="s">
        <v>21</v>
      </c>
      <c r="B24" s="86">
        <v>1.25</v>
      </c>
      <c r="C24" s="84">
        <v>1.25</v>
      </c>
      <c r="D24" s="85">
        <f t="shared" si="3"/>
        <v>96960.00000000001</v>
      </c>
      <c r="E24" s="85">
        <f t="shared" si="4"/>
        <v>96960.00000000001</v>
      </c>
      <c r="F24" s="90">
        <f t="shared" si="5"/>
        <v>199.670510708402</v>
      </c>
      <c r="G24" s="84">
        <v>121.2</v>
      </c>
      <c r="H24" s="84">
        <v>0</v>
      </c>
      <c r="I24" s="84">
        <v>121.2</v>
      </c>
      <c r="J24" s="86"/>
      <c r="K24" s="45"/>
    </row>
    <row r="25" spans="1:11" ht="16.5">
      <c r="A25" s="80" t="s">
        <v>22</v>
      </c>
      <c r="B25" s="86">
        <v>0</v>
      </c>
      <c r="C25" s="84"/>
      <c r="D25" s="85">
        <f t="shared" si="3"/>
        <v>0</v>
      </c>
      <c r="E25" s="85">
        <f t="shared" si="4"/>
        <v>0</v>
      </c>
      <c r="F25" s="90">
        <f t="shared" si="5"/>
        <v>0</v>
      </c>
      <c r="G25" s="84">
        <v>0</v>
      </c>
      <c r="H25" s="84">
        <v>0</v>
      </c>
      <c r="I25" s="84"/>
      <c r="J25" s="86"/>
      <c r="K25" s="45"/>
    </row>
    <row r="26" spans="1:11" ht="30">
      <c r="A26" s="80" t="s">
        <v>23</v>
      </c>
      <c r="B26" s="86">
        <v>0</v>
      </c>
      <c r="C26" s="84"/>
      <c r="D26" s="85">
        <f t="shared" si="3"/>
        <v>0</v>
      </c>
      <c r="E26" s="85">
        <f t="shared" si="4"/>
        <v>0</v>
      </c>
      <c r="F26" s="90">
        <f t="shared" si="5"/>
        <v>0</v>
      </c>
      <c r="G26" s="84">
        <v>0</v>
      </c>
      <c r="H26" s="84">
        <v>0</v>
      </c>
      <c r="I26" s="84"/>
      <c r="J26" s="86"/>
      <c r="K26" s="45"/>
    </row>
    <row r="27" spans="1:11" ht="16.5">
      <c r="A27" s="80" t="s">
        <v>24</v>
      </c>
      <c r="B27" s="86">
        <v>0</v>
      </c>
      <c r="C27" s="84"/>
      <c r="D27" s="85">
        <f t="shared" si="3"/>
        <v>0</v>
      </c>
      <c r="E27" s="85">
        <f t="shared" si="4"/>
        <v>0</v>
      </c>
      <c r="F27" s="90">
        <f t="shared" si="5"/>
        <v>0</v>
      </c>
      <c r="G27" s="84">
        <v>0</v>
      </c>
      <c r="H27" s="84">
        <v>0</v>
      </c>
      <c r="I27" s="84"/>
      <c r="J27" s="86"/>
      <c r="K27" s="45"/>
    </row>
    <row r="28" spans="1:11" ht="30">
      <c r="A28" s="80" t="s">
        <v>25</v>
      </c>
      <c r="B28" s="92">
        <v>1.5954</v>
      </c>
      <c r="C28" s="84">
        <v>1.5954</v>
      </c>
      <c r="D28" s="85">
        <f t="shared" si="3"/>
        <v>92716.56011031716</v>
      </c>
      <c r="E28" s="85">
        <f t="shared" si="4"/>
        <v>92716.56011031716</v>
      </c>
      <c r="F28" s="90">
        <f t="shared" si="5"/>
        <v>190.93196068846203</v>
      </c>
      <c r="G28" s="84">
        <v>147.92</v>
      </c>
      <c r="H28" s="84">
        <v>0</v>
      </c>
      <c r="I28" s="84">
        <v>147.92</v>
      </c>
      <c r="J28" s="86"/>
      <c r="K28" s="45"/>
    </row>
    <row r="29" spans="1:11" ht="20.25" customHeight="1">
      <c r="A29" s="80" t="s">
        <v>26</v>
      </c>
      <c r="B29" s="92">
        <v>0</v>
      </c>
      <c r="C29" s="84">
        <v>0</v>
      </c>
      <c r="D29" s="85">
        <f t="shared" si="3"/>
        <v>0</v>
      </c>
      <c r="E29" s="85">
        <f t="shared" si="4"/>
        <v>0</v>
      </c>
      <c r="F29" s="90">
        <f t="shared" si="5"/>
        <v>0</v>
      </c>
      <c r="G29" s="84">
        <v>0</v>
      </c>
      <c r="H29" s="84">
        <v>0</v>
      </c>
      <c r="I29" s="84">
        <v>0</v>
      </c>
      <c r="J29" s="86">
        <v>0</v>
      </c>
      <c r="K29" s="45"/>
    </row>
    <row r="30" spans="1:11" ht="16.5">
      <c r="A30" s="80" t="s">
        <v>27</v>
      </c>
      <c r="B30" s="86">
        <v>0</v>
      </c>
      <c r="C30" s="84"/>
      <c r="D30" s="85">
        <f t="shared" si="3"/>
        <v>0</v>
      </c>
      <c r="E30" s="85">
        <f t="shared" si="4"/>
        <v>0</v>
      </c>
      <c r="F30" s="90">
        <f t="shared" si="5"/>
        <v>0</v>
      </c>
      <c r="G30" s="84">
        <v>0</v>
      </c>
      <c r="H30" s="84">
        <v>0</v>
      </c>
      <c r="I30" s="84"/>
      <c r="J30" s="86"/>
      <c r="K30" s="45"/>
    </row>
    <row r="31" spans="1:11" ht="16.5">
      <c r="A31" s="81" t="s">
        <v>28</v>
      </c>
      <c r="B31" s="92">
        <v>0</v>
      </c>
      <c r="C31" s="84"/>
      <c r="D31" s="85">
        <f t="shared" si="3"/>
        <v>0</v>
      </c>
      <c r="E31" s="85">
        <f t="shared" si="4"/>
        <v>0</v>
      </c>
      <c r="F31" s="90">
        <f t="shared" si="5"/>
        <v>0</v>
      </c>
      <c r="G31" s="84">
        <v>0</v>
      </c>
      <c r="H31" s="84">
        <v>0</v>
      </c>
      <c r="I31" s="84"/>
      <c r="J31" s="86"/>
      <c r="K31" s="45"/>
    </row>
    <row r="32" spans="1:11" ht="16.5">
      <c r="A32" s="80" t="s">
        <v>29</v>
      </c>
      <c r="B32" s="86">
        <v>0</v>
      </c>
      <c r="C32" s="84"/>
      <c r="D32" s="85">
        <f t="shared" si="3"/>
        <v>0</v>
      </c>
      <c r="E32" s="85">
        <f t="shared" si="4"/>
        <v>0</v>
      </c>
      <c r="F32" s="90">
        <f t="shared" si="5"/>
        <v>0</v>
      </c>
      <c r="G32" s="84">
        <v>0</v>
      </c>
      <c r="H32" s="84">
        <v>0</v>
      </c>
      <c r="I32" s="84"/>
      <c r="J32" s="86"/>
      <c r="K32" s="45"/>
    </row>
    <row r="33" spans="1:11" ht="30">
      <c r="A33" s="80" t="s">
        <v>30</v>
      </c>
      <c r="B33" s="92">
        <v>0</v>
      </c>
      <c r="C33" s="84"/>
      <c r="D33" s="85">
        <f t="shared" si="3"/>
        <v>0</v>
      </c>
      <c r="E33" s="85">
        <f t="shared" si="4"/>
        <v>0</v>
      </c>
      <c r="F33" s="90">
        <f t="shared" si="5"/>
        <v>0</v>
      </c>
      <c r="G33" s="84">
        <v>0</v>
      </c>
      <c r="H33" s="84">
        <v>0</v>
      </c>
      <c r="I33" s="84"/>
      <c r="J33" s="86"/>
      <c r="K33" s="45"/>
    </row>
    <row r="34" spans="1:11" ht="30">
      <c r="A34" s="80" t="s">
        <v>69</v>
      </c>
      <c r="B34" s="86">
        <v>0</v>
      </c>
      <c r="C34" s="84"/>
      <c r="D34" s="85">
        <f t="shared" si="3"/>
        <v>0</v>
      </c>
      <c r="E34" s="85">
        <f t="shared" si="4"/>
        <v>0</v>
      </c>
      <c r="F34" s="90">
        <f t="shared" si="5"/>
        <v>0</v>
      </c>
      <c r="G34" s="84">
        <v>0</v>
      </c>
      <c r="H34" s="84">
        <v>0</v>
      </c>
      <c r="I34" s="84"/>
      <c r="J34" s="86"/>
      <c r="K34" s="45"/>
    </row>
    <row r="35" spans="1:11" ht="16.5">
      <c r="A35" s="80" t="s">
        <v>32</v>
      </c>
      <c r="B35" s="86">
        <v>0</v>
      </c>
      <c r="C35" s="84"/>
      <c r="D35" s="85">
        <f t="shared" si="3"/>
        <v>0</v>
      </c>
      <c r="E35" s="85">
        <f t="shared" si="4"/>
        <v>0</v>
      </c>
      <c r="F35" s="90">
        <f t="shared" si="5"/>
        <v>0</v>
      </c>
      <c r="G35" s="84">
        <v>0</v>
      </c>
      <c r="H35" s="84">
        <v>0</v>
      </c>
      <c r="I35" s="84"/>
      <c r="J35" s="86"/>
      <c r="K35" s="45"/>
    </row>
    <row r="36" spans="1:11" ht="30">
      <c r="A36" s="80" t="s">
        <v>70</v>
      </c>
      <c r="B36" s="86">
        <v>0.5</v>
      </c>
      <c r="C36" s="84">
        <v>0.5</v>
      </c>
      <c r="D36" s="85">
        <f t="shared" si="3"/>
        <v>92800</v>
      </c>
      <c r="E36" s="85">
        <f t="shared" si="4"/>
        <v>92800</v>
      </c>
      <c r="F36" s="90">
        <f t="shared" si="5"/>
        <v>191.10378912685337</v>
      </c>
      <c r="G36" s="84">
        <v>46.4</v>
      </c>
      <c r="H36" s="84">
        <v>0</v>
      </c>
      <c r="I36" s="84">
        <v>46.4</v>
      </c>
      <c r="J36" s="86"/>
      <c r="K36" s="45"/>
    </row>
    <row r="37" spans="1:11" ht="16.5">
      <c r="A37" s="80" t="s">
        <v>71</v>
      </c>
      <c r="B37" s="92">
        <v>0</v>
      </c>
      <c r="C37" s="84"/>
      <c r="D37" s="85">
        <f t="shared" si="3"/>
        <v>0</v>
      </c>
      <c r="E37" s="85">
        <f t="shared" si="4"/>
        <v>0</v>
      </c>
      <c r="F37" s="90">
        <f t="shared" si="5"/>
        <v>0</v>
      </c>
      <c r="G37" s="84">
        <v>0</v>
      </c>
      <c r="H37" s="84">
        <v>0</v>
      </c>
      <c r="I37" s="84"/>
      <c r="J37" s="86"/>
      <c r="K37" s="45"/>
    </row>
    <row r="38" spans="1:11" ht="30">
      <c r="A38" s="80" t="s">
        <v>72</v>
      </c>
      <c r="B38" s="86">
        <v>1</v>
      </c>
      <c r="C38" s="84">
        <v>1</v>
      </c>
      <c r="D38" s="85">
        <f t="shared" si="3"/>
        <v>97120</v>
      </c>
      <c r="E38" s="85">
        <f t="shared" si="4"/>
        <v>97120</v>
      </c>
      <c r="F38" s="90">
        <f t="shared" si="5"/>
        <v>200</v>
      </c>
      <c r="G38" s="84">
        <v>97.12</v>
      </c>
      <c r="H38" s="84">
        <v>0</v>
      </c>
      <c r="I38" s="84">
        <v>97.12</v>
      </c>
      <c r="J38" s="86"/>
      <c r="K38" s="45"/>
    </row>
    <row r="39" spans="1:11" ht="30">
      <c r="A39" s="80" t="s">
        <v>36</v>
      </c>
      <c r="B39" s="86">
        <v>0</v>
      </c>
      <c r="C39" s="84"/>
      <c r="D39" s="85">
        <f t="shared" si="3"/>
        <v>0</v>
      </c>
      <c r="E39" s="85">
        <f t="shared" si="4"/>
        <v>0</v>
      </c>
      <c r="F39" s="90">
        <f t="shared" si="5"/>
        <v>0</v>
      </c>
      <c r="G39" s="84">
        <v>0</v>
      </c>
      <c r="H39" s="84">
        <v>0</v>
      </c>
      <c r="I39" s="84"/>
      <c r="J39" s="86"/>
      <c r="K39" s="45"/>
    </row>
    <row r="40" spans="1:11" ht="16.5">
      <c r="A40" s="80" t="s">
        <v>73</v>
      </c>
      <c r="B40" s="86">
        <v>1</v>
      </c>
      <c r="C40" s="84">
        <v>1</v>
      </c>
      <c r="D40" s="85">
        <f t="shared" si="3"/>
        <v>97120</v>
      </c>
      <c r="E40" s="85">
        <f t="shared" si="4"/>
        <v>97120</v>
      </c>
      <c r="F40" s="90">
        <f t="shared" si="5"/>
        <v>200</v>
      </c>
      <c r="G40" s="84">
        <v>97.12</v>
      </c>
      <c r="H40" s="84">
        <v>0</v>
      </c>
      <c r="I40" s="84">
        <v>97.12</v>
      </c>
      <c r="J40" s="86"/>
      <c r="K40" s="45"/>
    </row>
    <row r="41" spans="1:11" ht="16.5">
      <c r="A41" s="80" t="s">
        <v>38</v>
      </c>
      <c r="B41" s="86">
        <v>1</v>
      </c>
      <c r="C41" s="84">
        <v>1</v>
      </c>
      <c r="D41" s="85">
        <f t="shared" si="3"/>
        <v>97120</v>
      </c>
      <c r="E41" s="85">
        <f t="shared" si="4"/>
        <v>97120</v>
      </c>
      <c r="F41" s="90">
        <f t="shared" si="5"/>
        <v>200</v>
      </c>
      <c r="G41" s="84">
        <v>97.12</v>
      </c>
      <c r="H41" s="84">
        <v>0</v>
      </c>
      <c r="I41" s="84">
        <v>97.12</v>
      </c>
      <c r="J41" s="86"/>
      <c r="K41" s="45"/>
    </row>
    <row r="42" spans="1:11" ht="30">
      <c r="A42" s="82" t="s">
        <v>39</v>
      </c>
      <c r="B42" s="88">
        <v>0.5</v>
      </c>
      <c r="C42" s="89">
        <v>0.5</v>
      </c>
      <c r="D42" s="91">
        <f t="shared" si="3"/>
        <v>97200</v>
      </c>
      <c r="E42" s="85">
        <f t="shared" si="4"/>
        <v>97200</v>
      </c>
      <c r="F42" s="90">
        <f t="shared" si="5"/>
        <v>200.16474464579903</v>
      </c>
      <c r="G42" s="89">
        <v>48.6</v>
      </c>
      <c r="H42" s="89">
        <v>0</v>
      </c>
      <c r="I42" s="89">
        <v>48.6</v>
      </c>
      <c r="J42" s="88"/>
      <c r="K42" s="45"/>
    </row>
    <row r="43" spans="1:11" s="59" customFormat="1" ht="16.5">
      <c r="A43" s="95" t="s">
        <v>47</v>
      </c>
      <c r="B43" s="93">
        <f>SUM(B22:B42)</f>
        <v>6.8454</v>
      </c>
      <c r="C43" s="93">
        <f>SUM(C22:C42)</f>
        <v>6.8454</v>
      </c>
      <c r="D43" s="93">
        <f>_xlfn.IFERROR(G43/B43*1000,0)</f>
        <v>95754.8134513688</v>
      </c>
      <c r="E43" s="93">
        <f>_xlfn.IFERROR(I43/C43/$K$1*1000,0)</f>
        <v>95754.8134513688</v>
      </c>
      <c r="F43" s="94">
        <f>_xlfn.IFERROR(E43/$I$2*100,0)</f>
        <v>197.18866031995222</v>
      </c>
      <c r="G43" s="93">
        <f>SUM(G22:G42)</f>
        <v>655.48</v>
      </c>
      <c r="H43" s="93">
        <f>SUM(H22:H42)</f>
        <v>0</v>
      </c>
      <c r="I43" s="93">
        <f>SUM(I22:I42)</f>
        <v>655.48</v>
      </c>
      <c r="J43" s="93">
        <f>SUM(J22:J42)</f>
        <v>0</v>
      </c>
      <c r="K43" s="58"/>
    </row>
    <row r="44" spans="1:11" s="59" customFormat="1" ht="18.75">
      <c r="A44" s="96" t="s">
        <v>48</v>
      </c>
      <c r="B44" s="93">
        <f>B21+B43</f>
        <v>39.6954</v>
      </c>
      <c r="C44" s="93">
        <f>C21+C43</f>
        <v>39.6954</v>
      </c>
      <c r="D44" s="93">
        <f>_xlfn.IFERROR(G44/B44*1000,0)</f>
        <v>96317.70935675167</v>
      </c>
      <c r="E44" s="93">
        <f>_xlfn.IFERROR(I44/C44/$K$1*1000,0)</f>
        <v>96317.70935675167</v>
      </c>
      <c r="F44" s="94">
        <f>_xlfn.IFERROR(E44/$I$2*100,0)</f>
        <v>198.3478364018774</v>
      </c>
      <c r="G44" s="93">
        <f>G21+G43</f>
        <v>3823.3700000000003</v>
      </c>
      <c r="H44" s="93">
        <f>H21+H43</f>
        <v>4.3</v>
      </c>
      <c r="I44" s="93">
        <f>I21+I43</f>
        <v>3823.3700000000003</v>
      </c>
      <c r="J44" s="93">
        <f>J21+J43</f>
        <v>4.3</v>
      </c>
      <c r="K44" s="58"/>
    </row>
    <row r="45" spans="2:9" ht="16.5">
      <c r="B45" s="60"/>
      <c r="C45" s="60"/>
      <c r="D45" s="60"/>
      <c r="E45" s="60"/>
      <c r="F45" s="61"/>
      <c r="G45" s="60"/>
      <c r="H45" s="60"/>
      <c r="I45" s="60"/>
    </row>
    <row r="46" spans="2:9" ht="16.5">
      <c r="B46" s="62"/>
      <c r="C46" s="63"/>
      <c r="D46" s="62"/>
      <c r="E46" s="62"/>
      <c r="F46" s="61"/>
      <c r="G46" s="62"/>
      <c r="H46" s="62"/>
      <c r="I46" s="62"/>
    </row>
    <row r="48" spans="2:3" ht="16.5">
      <c r="B48" s="53"/>
      <c r="C48" s="53"/>
    </row>
    <row r="53" spans="2:9" ht="16.5">
      <c r="B53" s="53"/>
      <c r="C53" s="53"/>
      <c r="D53" s="53"/>
      <c r="E53" s="53"/>
      <c r="G53" s="53"/>
      <c r="H53" s="53"/>
      <c r="I53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workbookViewId="0" topLeftCell="A1">
      <selection activeCell="I6" sqref="I6"/>
    </sheetView>
  </sheetViews>
  <sheetFormatPr defaultColWidth="9.140625" defaultRowHeight="15"/>
  <cols>
    <col min="1" max="1" width="31.140625" style="35" customWidth="1"/>
    <col min="2" max="2" width="16.7109375" style="37" customWidth="1"/>
    <col min="3" max="3" width="16.7109375" style="56" customWidth="1"/>
    <col min="4" max="4" width="16.28125" style="37" customWidth="1"/>
    <col min="5" max="5" width="12.8515625" style="53" customWidth="1"/>
    <col min="6" max="6" width="17.421875" style="57" customWidth="1"/>
    <col min="7" max="7" width="12.7109375" style="37" customWidth="1"/>
    <col min="8" max="8" width="12.140625" style="37" customWidth="1"/>
    <col min="9" max="9" width="13.421875" style="37" customWidth="1"/>
    <col min="10" max="11" width="11.281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38" t="s">
        <v>55</v>
      </c>
      <c r="K1" s="38">
        <f>VLOOKUP(month,месяцы!$A$1:$B$12,2,FALSE)</f>
        <v>1</v>
      </c>
    </row>
    <row r="2" spans="1:11" ht="29.25" customHeight="1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</row>
    <row r="4" spans="1:17" ht="16.5">
      <c r="A4" s="75" t="s">
        <v>2</v>
      </c>
      <c r="B4" s="83">
        <v>54.5</v>
      </c>
      <c r="C4" s="84">
        <v>54.5</v>
      </c>
      <c r="D4" s="85">
        <f>_xlfn.IFERROR(G4/B4*1000,0)</f>
        <v>46862.38532110092</v>
      </c>
      <c r="E4" s="85">
        <f>_xlfn.IFERROR(I4/C4/$K$1*1000,0)</f>
        <v>46862.38532110092</v>
      </c>
      <c r="F4" s="90">
        <f>_xlfn.IFERROR(E4/$I$2*100,0)</f>
        <v>96.5040883877696</v>
      </c>
      <c r="G4" s="84">
        <v>2554</v>
      </c>
      <c r="H4" s="84">
        <v>0</v>
      </c>
      <c r="I4" s="86">
        <v>2554</v>
      </c>
      <c r="J4" s="99"/>
      <c r="K4" s="44"/>
      <c r="P4" s="45"/>
      <c r="Q4" s="45"/>
    </row>
    <row r="5" spans="1:17" ht="16.5">
      <c r="A5" s="75" t="s">
        <v>3</v>
      </c>
      <c r="B5" s="83">
        <v>13</v>
      </c>
      <c r="C5" s="84">
        <v>13</v>
      </c>
      <c r="D5" s="85">
        <f aca="true" t="shared" si="0" ref="D5:D20">_xlfn.IFERROR(G5/B5*1000,0)</f>
        <v>48559.99999999999</v>
      </c>
      <c r="E5" s="85">
        <f aca="true" t="shared" si="1" ref="E5:E20">_xlfn.IFERROR(I5/C5/$K$1*1000,0)</f>
        <v>48559.99999999999</v>
      </c>
      <c r="F5" s="90">
        <f aca="true" t="shared" si="2" ref="F5:F20">_xlfn.IFERROR(E5/$I$2*100,0)</f>
        <v>99.99999999999999</v>
      </c>
      <c r="G5" s="84">
        <v>631.28</v>
      </c>
      <c r="H5" s="84">
        <v>0.8</v>
      </c>
      <c r="I5" s="86">
        <v>631.28</v>
      </c>
      <c r="J5" s="99">
        <v>0.8</v>
      </c>
      <c r="K5" s="44"/>
      <c r="P5" s="45"/>
      <c r="Q5" s="45"/>
    </row>
    <row r="6" spans="1:17" ht="16.5">
      <c r="A6" s="75" t="s">
        <v>4</v>
      </c>
      <c r="B6" s="83">
        <v>16.3</v>
      </c>
      <c r="C6" s="84">
        <v>16.3</v>
      </c>
      <c r="D6" s="85">
        <f t="shared" si="0"/>
        <v>51355.82822085889</v>
      </c>
      <c r="E6" s="85">
        <f t="shared" si="1"/>
        <v>51355.82822085889</v>
      </c>
      <c r="F6" s="90">
        <f t="shared" si="2"/>
        <v>105.75747162450348</v>
      </c>
      <c r="G6" s="84">
        <v>837.1</v>
      </c>
      <c r="H6" s="84">
        <v>0</v>
      </c>
      <c r="I6" s="86">
        <v>837.1</v>
      </c>
      <c r="J6" s="99"/>
      <c r="K6" s="44"/>
      <c r="P6" s="45"/>
      <c r="Q6" s="45"/>
    </row>
    <row r="7" spans="1:17" ht="16.5">
      <c r="A7" s="75" t="s">
        <v>6</v>
      </c>
      <c r="B7" s="83">
        <v>32</v>
      </c>
      <c r="C7" s="84">
        <v>32</v>
      </c>
      <c r="D7" s="85">
        <f t="shared" si="0"/>
        <v>49659.375</v>
      </c>
      <c r="E7" s="85">
        <f t="shared" si="1"/>
        <v>49659.375</v>
      </c>
      <c r="F7" s="90">
        <f t="shared" si="2"/>
        <v>102.2639518121911</v>
      </c>
      <c r="G7" s="84">
        <v>1589.1</v>
      </c>
      <c r="H7" s="84">
        <v>0</v>
      </c>
      <c r="I7" s="86">
        <v>1589.1</v>
      </c>
      <c r="J7" s="99"/>
      <c r="K7" s="44"/>
      <c r="P7" s="45"/>
      <c r="Q7" s="45"/>
    </row>
    <row r="8" spans="1:17" ht="16.5">
      <c r="A8" s="75" t="s">
        <v>7</v>
      </c>
      <c r="B8" s="86">
        <v>9</v>
      </c>
      <c r="C8" s="84">
        <v>9</v>
      </c>
      <c r="D8" s="85">
        <f t="shared" si="0"/>
        <v>48560</v>
      </c>
      <c r="E8" s="85">
        <f t="shared" si="1"/>
        <v>48560</v>
      </c>
      <c r="F8" s="90">
        <f t="shared" si="2"/>
        <v>100</v>
      </c>
      <c r="G8" s="84">
        <v>437.04</v>
      </c>
      <c r="H8" s="84">
        <v>6.5</v>
      </c>
      <c r="I8" s="86">
        <v>437.04</v>
      </c>
      <c r="J8" s="99">
        <v>6.5</v>
      </c>
      <c r="K8" s="44"/>
      <c r="P8" s="45"/>
      <c r="Q8" s="45"/>
    </row>
    <row r="9" spans="1:17" s="46" customFormat="1" ht="16.5">
      <c r="A9" s="75" t="s">
        <v>8</v>
      </c>
      <c r="B9" s="86">
        <v>40.9</v>
      </c>
      <c r="C9" s="84">
        <v>40.9</v>
      </c>
      <c r="D9" s="85">
        <f t="shared" si="0"/>
        <v>52303.17848410758</v>
      </c>
      <c r="E9" s="85">
        <f t="shared" si="1"/>
        <v>52303.17848410758</v>
      </c>
      <c r="F9" s="90">
        <f t="shared" si="2"/>
        <v>107.70835766908479</v>
      </c>
      <c r="G9" s="84">
        <v>2139.2</v>
      </c>
      <c r="H9" s="84">
        <v>0</v>
      </c>
      <c r="I9" s="86">
        <v>2139.2</v>
      </c>
      <c r="J9" s="99"/>
      <c r="K9" s="44"/>
      <c r="P9" s="45"/>
      <c r="Q9" s="45"/>
    </row>
    <row r="10" spans="1:17" ht="16.5">
      <c r="A10" s="75" t="s">
        <v>9</v>
      </c>
      <c r="B10" s="86">
        <v>7.5</v>
      </c>
      <c r="C10" s="84">
        <v>7.5</v>
      </c>
      <c r="D10" s="85">
        <f t="shared" si="0"/>
        <v>48466.66666666667</v>
      </c>
      <c r="E10" s="85">
        <f t="shared" si="1"/>
        <v>48466.66666666667</v>
      </c>
      <c r="F10" s="90">
        <f t="shared" si="2"/>
        <v>99.8077979132345</v>
      </c>
      <c r="G10" s="84">
        <v>363.5</v>
      </c>
      <c r="H10" s="84">
        <v>8.9</v>
      </c>
      <c r="I10" s="86">
        <v>363.5</v>
      </c>
      <c r="J10" s="99">
        <v>8.9</v>
      </c>
      <c r="K10" s="44"/>
      <c r="P10" s="45"/>
      <c r="Q10" s="45"/>
    </row>
    <row r="11" spans="1:17" ht="16.5">
      <c r="A11" s="75" t="s">
        <v>10</v>
      </c>
      <c r="B11" s="86">
        <v>9.6</v>
      </c>
      <c r="C11" s="84">
        <v>9.6</v>
      </c>
      <c r="D11" s="85">
        <f t="shared" si="0"/>
        <v>51291.666666666664</v>
      </c>
      <c r="E11" s="85">
        <f t="shared" si="1"/>
        <v>51291.666666666664</v>
      </c>
      <c r="F11" s="90">
        <f t="shared" si="2"/>
        <v>105.62534321801206</v>
      </c>
      <c r="G11" s="84">
        <v>492.4</v>
      </c>
      <c r="H11" s="84">
        <v>0</v>
      </c>
      <c r="I11" s="86">
        <v>492.4</v>
      </c>
      <c r="J11" s="99"/>
      <c r="K11" s="44"/>
      <c r="P11" s="45"/>
      <c r="Q11" s="45"/>
    </row>
    <row r="12" spans="1:17" s="46" customFormat="1" ht="16.5">
      <c r="A12" s="76" t="s">
        <v>11</v>
      </c>
      <c r="B12" s="87">
        <v>14.97</v>
      </c>
      <c r="C12" s="84">
        <v>14.97</v>
      </c>
      <c r="D12" s="85">
        <f t="shared" si="0"/>
        <v>48016.03206412825</v>
      </c>
      <c r="E12" s="85">
        <f t="shared" si="1"/>
        <v>48016.03206412825</v>
      </c>
      <c r="F12" s="90">
        <f t="shared" si="2"/>
        <v>98.87980243848486</v>
      </c>
      <c r="G12" s="84">
        <v>718.8</v>
      </c>
      <c r="H12" s="84">
        <v>0</v>
      </c>
      <c r="I12" s="86">
        <v>718.8</v>
      </c>
      <c r="J12" s="99"/>
      <c r="K12" s="44"/>
      <c r="P12" s="45"/>
      <c r="Q12" s="45"/>
    </row>
    <row r="13" spans="1:17" s="47" customFormat="1" ht="16.5">
      <c r="A13" s="75" t="s">
        <v>12</v>
      </c>
      <c r="B13" s="86">
        <v>39</v>
      </c>
      <c r="C13" s="84">
        <v>39</v>
      </c>
      <c r="D13" s="85">
        <f t="shared" si="0"/>
        <v>52725.64102564103</v>
      </c>
      <c r="E13" s="85">
        <f t="shared" si="1"/>
        <v>52725.64102564103</v>
      </c>
      <c r="F13" s="90">
        <f t="shared" si="2"/>
        <v>108.5783381911883</v>
      </c>
      <c r="G13" s="84">
        <v>2056.3</v>
      </c>
      <c r="H13" s="84">
        <v>0</v>
      </c>
      <c r="I13" s="86">
        <v>2056.3</v>
      </c>
      <c r="J13" s="99"/>
      <c r="K13" s="44"/>
      <c r="L13" s="46"/>
      <c r="P13" s="45"/>
      <c r="Q13" s="45"/>
    </row>
    <row r="14" spans="1:17" s="46" customFormat="1" ht="30">
      <c r="A14" s="76" t="s">
        <v>13</v>
      </c>
      <c r="B14" s="87">
        <v>47</v>
      </c>
      <c r="C14" s="84">
        <v>47</v>
      </c>
      <c r="D14" s="85">
        <f>_xlfn.IFERROR(G14/B14*1000,0)</f>
        <v>49540.4255319149</v>
      </c>
      <c r="E14" s="85">
        <f t="shared" si="1"/>
        <v>49540.4255319149</v>
      </c>
      <c r="F14" s="90">
        <f t="shared" si="2"/>
        <v>102.01899821234535</v>
      </c>
      <c r="G14" s="84">
        <v>2328.4</v>
      </c>
      <c r="H14" s="84">
        <v>0</v>
      </c>
      <c r="I14" s="86">
        <v>2328.4</v>
      </c>
      <c r="J14" s="99"/>
      <c r="K14" s="44"/>
      <c r="P14" s="45"/>
      <c r="Q14" s="45"/>
    </row>
    <row r="15" spans="1:17" s="46" customFormat="1" ht="16.5">
      <c r="A15" s="75" t="s">
        <v>14</v>
      </c>
      <c r="B15" s="86">
        <v>33.8</v>
      </c>
      <c r="C15" s="84">
        <v>33.8</v>
      </c>
      <c r="D15" s="85">
        <f t="shared" si="0"/>
        <v>51000</v>
      </c>
      <c r="E15" s="85">
        <f t="shared" si="1"/>
        <v>51000</v>
      </c>
      <c r="F15" s="90">
        <f t="shared" si="2"/>
        <v>105.02471169686984</v>
      </c>
      <c r="G15" s="84">
        <v>1723.8</v>
      </c>
      <c r="H15" s="84">
        <v>0</v>
      </c>
      <c r="I15" s="86">
        <v>1723.8</v>
      </c>
      <c r="J15" s="99"/>
      <c r="K15" s="44"/>
      <c r="P15" s="45"/>
      <c r="Q15" s="45"/>
    </row>
    <row r="16" spans="1:17" s="46" customFormat="1" ht="16.5">
      <c r="A16" s="77" t="s">
        <v>67</v>
      </c>
      <c r="B16" s="86">
        <v>23</v>
      </c>
      <c r="C16" s="84">
        <v>23</v>
      </c>
      <c r="D16" s="85">
        <f t="shared" si="0"/>
        <v>48565.21739130435</v>
      </c>
      <c r="E16" s="85">
        <f t="shared" si="1"/>
        <v>48565.21739130435</v>
      </c>
      <c r="F16" s="90">
        <f t="shared" si="2"/>
        <v>100.01074421603037</v>
      </c>
      <c r="G16" s="84">
        <v>1117</v>
      </c>
      <c r="H16" s="84">
        <v>2.7</v>
      </c>
      <c r="I16" s="86">
        <v>1117</v>
      </c>
      <c r="J16" s="99">
        <v>2.7</v>
      </c>
      <c r="K16" s="44"/>
      <c r="P16" s="45"/>
      <c r="Q16" s="45"/>
    </row>
    <row r="17" spans="1:17" s="46" customFormat="1" ht="16.5">
      <c r="A17" s="75" t="s">
        <v>15</v>
      </c>
      <c r="B17" s="86">
        <v>22</v>
      </c>
      <c r="C17" s="84">
        <v>22</v>
      </c>
      <c r="D17" s="85">
        <f t="shared" si="0"/>
        <v>48559.090909090904</v>
      </c>
      <c r="E17" s="85">
        <f t="shared" si="1"/>
        <v>48559.090909090904</v>
      </c>
      <c r="F17" s="90">
        <f t="shared" si="2"/>
        <v>99.99812790175227</v>
      </c>
      <c r="G17" s="84">
        <v>1068.3</v>
      </c>
      <c r="H17" s="84">
        <v>0</v>
      </c>
      <c r="I17" s="86">
        <v>1068.3</v>
      </c>
      <c r="J17" s="99"/>
      <c r="K17" s="44"/>
      <c r="P17" s="45"/>
      <c r="Q17" s="45"/>
    </row>
    <row r="18" spans="1:17" ht="16.5">
      <c r="A18" s="75" t="s">
        <v>16</v>
      </c>
      <c r="B18" s="86">
        <v>64.3</v>
      </c>
      <c r="C18" s="84">
        <v>64.3</v>
      </c>
      <c r="D18" s="85">
        <f t="shared" si="0"/>
        <v>53171.07309486781</v>
      </c>
      <c r="E18" s="85">
        <f t="shared" si="1"/>
        <v>53171.07309486781</v>
      </c>
      <c r="F18" s="90">
        <f t="shared" si="2"/>
        <v>109.49562004709186</v>
      </c>
      <c r="G18" s="84">
        <v>3418.9</v>
      </c>
      <c r="H18" s="84">
        <v>0</v>
      </c>
      <c r="I18" s="86">
        <v>3418.9</v>
      </c>
      <c r="J18" s="99"/>
      <c r="K18" s="44"/>
      <c r="P18" s="45"/>
      <c r="Q18" s="45"/>
    </row>
    <row r="19" spans="1:17" ht="16.5">
      <c r="A19" s="75" t="s">
        <v>17</v>
      </c>
      <c r="B19" s="86">
        <v>12.5</v>
      </c>
      <c r="C19" s="84">
        <v>12.5</v>
      </c>
      <c r="D19" s="85">
        <f t="shared" si="0"/>
        <v>48560</v>
      </c>
      <c r="E19" s="85">
        <f t="shared" si="1"/>
        <v>48560</v>
      </c>
      <c r="F19" s="90">
        <f t="shared" si="2"/>
        <v>100</v>
      </c>
      <c r="G19" s="84">
        <v>607</v>
      </c>
      <c r="H19" s="84">
        <v>0</v>
      </c>
      <c r="I19" s="86">
        <v>607</v>
      </c>
      <c r="J19" s="99"/>
      <c r="K19" s="44"/>
      <c r="P19" s="45"/>
      <c r="Q19" s="45"/>
    </row>
    <row r="20" spans="1:17" ht="16.5">
      <c r="A20" s="78" t="s">
        <v>18</v>
      </c>
      <c r="B20" s="88">
        <v>15.8</v>
      </c>
      <c r="C20" s="89">
        <v>15.8</v>
      </c>
      <c r="D20" s="91">
        <f t="shared" si="0"/>
        <v>47500</v>
      </c>
      <c r="E20" s="85">
        <f t="shared" si="1"/>
        <v>47500</v>
      </c>
      <c r="F20" s="90">
        <f t="shared" si="2"/>
        <v>97.8171334431631</v>
      </c>
      <c r="G20" s="89">
        <v>750.5</v>
      </c>
      <c r="H20" s="89">
        <v>0.9</v>
      </c>
      <c r="I20" s="88">
        <v>750.5</v>
      </c>
      <c r="J20" s="100">
        <v>0.9</v>
      </c>
      <c r="K20" s="44"/>
      <c r="P20" s="45"/>
      <c r="Q20" s="45"/>
    </row>
    <row r="21" spans="1:17" s="50" customFormat="1" ht="16.5">
      <c r="A21" s="79" t="s">
        <v>46</v>
      </c>
      <c r="B21" s="93">
        <f>SUM(B4:B20)</f>
        <v>455.17</v>
      </c>
      <c r="C21" s="93">
        <f>SUM(C4:C20)</f>
        <v>455.17</v>
      </c>
      <c r="D21" s="93">
        <f>_xlfn.IFERROR(G21/B21*1000,0)</f>
        <v>50162.84025748621</v>
      </c>
      <c r="E21" s="93">
        <f>_xlfn.IFERROR(I21/C21/$K$1*1000,0)</f>
        <v>50162.84025748621</v>
      </c>
      <c r="F21" s="94">
        <f>_xlfn.IFERROR(E21/$I$2*100,0)</f>
        <v>103.30074188114952</v>
      </c>
      <c r="G21" s="93">
        <f>SUM(G4:G20)</f>
        <v>22832.62</v>
      </c>
      <c r="H21" s="93">
        <f>SUM(H4:H20)</f>
        <v>19.799999999999997</v>
      </c>
      <c r="I21" s="93">
        <f>SUM(I4:I20)</f>
        <v>22832.62</v>
      </c>
      <c r="J21" s="93">
        <f>SUM(J4:J20)</f>
        <v>19.799999999999997</v>
      </c>
      <c r="K21" s="49"/>
      <c r="P21" s="51"/>
      <c r="Q21" s="51"/>
    </row>
    <row r="22" spans="1:17" ht="30">
      <c r="A22" s="80" t="s">
        <v>19</v>
      </c>
      <c r="B22" s="86">
        <v>16.3</v>
      </c>
      <c r="C22" s="84">
        <v>16.3</v>
      </c>
      <c r="D22" s="85">
        <f aca="true" t="shared" si="3" ref="D22:D42">_xlfn.IFERROR(G22/B22*1000,0)</f>
        <v>48613.49693251533</v>
      </c>
      <c r="E22" s="85">
        <f aca="true" t="shared" si="4" ref="E22:E42">_xlfn.IFERROR(I22/C22/$K$1*1000,0)</f>
        <v>48613.49693251533</v>
      </c>
      <c r="F22" s="90">
        <f aca="true" t="shared" si="5" ref="F22:F42">_xlfn.IFERROR(E22/$I$2*100,0)</f>
        <v>100.11016666498213</v>
      </c>
      <c r="G22" s="84">
        <v>792.4</v>
      </c>
      <c r="H22" s="84">
        <v>9.8</v>
      </c>
      <c r="I22" s="84">
        <v>792.4</v>
      </c>
      <c r="J22" s="99">
        <v>9.8</v>
      </c>
      <c r="K22" s="44"/>
      <c r="P22" s="45"/>
      <c r="Q22" s="45"/>
    </row>
    <row r="23" spans="1:17" ht="30">
      <c r="A23" s="80" t="s">
        <v>68</v>
      </c>
      <c r="B23" s="86">
        <v>0</v>
      </c>
      <c r="C23" s="84"/>
      <c r="D23" s="85">
        <f t="shared" si="3"/>
        <v>0</v>
      </c>
      <c r="E23" s="85">
        <f t="shared" si="4"/>
        <v>0</v>
      </c>
      <c r="F23" s="90">
        <f t="shared" si="5"/>
        <v>0</v>
      </c>
      <c r="G23" s="84">
        <v>0</v>
      </c>
      <c r="H23" s="84">
        <v>0</v>
      </c>
      <c r="I23" s="84"/>
      <c r="J23" s="99"/>
      <c r="K23" s="44"/>
      <c r="P23" s="45"/>
      <c r="Q23" s="45"/>
    </row>
    <row r="24" spans="1:17" ht="30">
      <c r="A24" s="80" t="s">
        <v>21</v>
      </c>
      <c r="B24" s="86">
        <v>9</v>
      </c>
      <c r="C24" s="84">
        <v>9</v>
      </c>
      <c r="D24" s="85">
        <f t="shared" si="3"/>
        <v>48222.22222222222</v>
      </c>
      <c r="E24" s="85">
        <f t="shared" si="4"/>
        <v>48222.22222222222</v>
      </c>
      <c r="F24" s="90">
        <f t="shared" si="5"/>
        <v>99.30441149551528</v>
      </c>
      <c r="G24" s="84">
        <v>434</v>
      </c>
      <c r="H24" s="84">
        <v>0</v>
      </c>
      <c r="I24" s="84">
        <v>434</v>
      </c>
      <c r="J24" s="99"/>
      <c r="K24" s="44"/>
      <c r="P24" s="45"/>
      <c r="Q24" s="45"/>
    </row>
    <row r="25" spans="1:17" s="37" customFormat="1" ht="30">
      <c r="A25" s="80" t="s">
        <v>22</v>
      </c>
      <c r="B25" s="86">
        <v>3.44</v>
      </c>
      <c r="C25" s="84">
        <v>3.44</v>
      </c>
      <c r="D25" s="85">
        <f t="shared" si="3"/>
        <v>48546.51162790698</v>
      </c>
      <c r="E25" s="85">
        <f t="shared" si="4"/>
        <v>48546.51162790698</v>
      </c>
      <c r="F25" s="90">
        <f t="shared" si="5"/>
        <v>99.97222328646413</v>
      </c>
      <c r="G25" s="84">
        <v>167</v>
      </c>
      <c r="H25" s="84">
        <v>0</v>
      </c>
      <c r="I25" s="84">
        <v>167</v>
      </c>
      <c r="J25" s="99"/>
      <c r="K25" s="44"/>
      <c r="P25" s="45"/>
      <c r="Q25" s="45"/>
    </row>
    <row r="26" spans="1:17" ht="30">
      <c r="A26" s="80" t="s">
        <v>23</v>
      </c>
      <c r="B26" s="86">
        <v>6.8</v>
      </c>
      <c r="C26" s="84">
        <v>6.8</v>
      </c>
      <c r="D26" s="85">
        <f t="shared" si="3"/>
        <v>48470.588235294126</v>
      </c>
      <c r="E26" s="85">
        <f t="shared" si="4"/>
        <v>48470.588235294126</v>
      </c>
      <c r="F26" s="90">
        <f t="shared" si="5"/>
        <v>99.81587363116583</v>
      </c>
      <c r="G26" s="84">
        <v>329.6</v>
      </c>
      <c r="H26" s="84">
        <v>0</v>
      </c>
      <c r="I26" s="84">
        <v>329.6</v>
      </c>
      <c r="J26" s="99"/>
      <c r="K26" s="44"/>
      <c r="P26" s="45"/>
      <c r="Q26" s="45"/>
    </row>
    <row r="27" spans="1:17" ht="16.5">
      <c r="A27" s="80" t="s">
        <v>24</v>
      </c>
      <c r="B27" s="86">
        <v>7</v>
      </c>
      <c r="C27" s="84">
        <v>7</v>
      </c>
      <c r="D27" s="85">
        <f t="shared" si="3"/>
        <v>48558.571428571435</v>
      </c>
      <c r="E27" s="85">
        <f t="shared" si="4"/>
        <v>48558.571428571435</v>
      </c>
      <c r="F27" s="90">
        <f t="shared" si="5"/>
        <v>99.99705813132503</v>
      </c>
      <c r="G27" s="84">
        <v>339.91</v>
      </c>
      <c r="H27" s="84">
        <v>0</v>
      </c>
      <c r="I27" s="84">
        <v>339.91</v>
      </c>
      <c r="J27" s="99"/>
      <c r="K27" s="44"/>
      <c r="P27" s="45"/>
      <c r="Q27" s="45"/>
    </row>
    <row r="28" spans="1:17" ht="30">
      <c r="A28" s="80" t="s">
        <v>25</v>
      </c>
      <c r="B28" s="101">
        <v>4.6</v>
      </c>
      <c r="C28" s="84">
        <v>4.6</v>
      </c>
      <c r="D28" s="85">
        <f t="shared" si="3"/>
        <v>46695.65217391305</v>
      </c>
      <c r="E28" s="85">
        <f t="shared" si="4"/>
        <v>46695.65217391305</v>
      </c>
      <c r="F28" s="90">
        <f t="shared" si="5"/>
        <v>96.16073347181435</v>
      </c>
      <c r="G28" s="84">
        <v>214.8</v>
      </c>
      <c r="H28" s="84">
        <v>0</v>
      </c>
      <c r="I28" s="84">
        <v>214.8</v>
      </c>
      <c r="J28" s="99"/>
      <c r="K28" s="44"/>
      <c r="P28" s="45"/>
      <c r="Q28" s="45"/>
    </row>
    <row r="29" spans="1:17" ht="16.5">
      <c r="A29" s="80" t="s">
        <v>26</v>
      </c>
      <c r="B29" s="101">
        <v>2.1</v>
      </c>
      <c r="C29" s="84">
        <v>2.1</v>
      </c>
      <c r="D29" s="85">
        <f t="shared" si="3"/>
        <v>48559.99999999999</v>
      </c>
      <c r="E29" s="85">
        <f t="shared" si="4"/>
        <v>48559.99999999999</v>
      </c>
      <c r="F29" s="90">
        <f t="shared" si="5"/>
        <v>99.99999999999999</v>
      </c>
      <c r="G29" s="84">
        <v>101.976</v>
      </c>
      <c r="H29" s="84">
        <v>5</v>
      </c>
      <c r="I29" s="84">
        <v>101.976</v>
      </c>
      <c r="J29" s="99">
        <v>5</v>
      </c>
      <c r="K29" s="44"/>
      <c r="P29" s="45"/>
      <c r="Q29" s="45"/>
    </row>
    <row r="30" spans="1:17" ht="16.5">
      <c r="A30" s="80" t="s">
        <v>27</v>
      </c>
      <c r="B30" s="86">
        <v>2.9</v>
      </c>
      <c r="C30" s="84">
        <v>2.9</v>
      </c>
      <c r="D30" s="85">
        <f t="shared" si="3"/>
        <v>47110.34482758621</v>
      </c>
      <c r="E30" s="85">
        <f t="shared" si="4"/>
        <v>47110.34482758621</v>
      </c>
      <c r="F30" s="90">
        <f t="shared" si="5"/>
        <v>97.01471340112482</v>
      </c>
      <c r="G30" s="84">
        <v>136.62</v>
      </c>
      <c r="H30" s="84">
        <v>22.055</v>
      </c>
      <c r="I30" s="84">
        <v>136.62</v>
      </c>
      <c r="J30" s="99">
        <v>22.055</v>
      </c>
      <c r="K30" s="44"/>
      <c r="P30" s="45"/>
      <c r="Q30" s="45"/>
    </row>
    <row r="31" spans="1:17" ht="16.5">
      <c r="A31" s="81" t="s">
        <v>28</v>
      </c>
      <c r="B31" s="101">
        <v>5</v>
      </c>
      <c r="C31" s="84">
        <v>5</v>
      </c>
      <c r="D31" s="85">
        <f t="shared" si="3"/>
        <v>44780</v>
      </c>
      <c r="E31" s="85">
        <f t="shared" si="4"/>
        <v>44780</v>
      </c>
      <c r="F31" s="90">
        <f t="shared" si="5"/>
        <v>92.21581548599671</v>
      </c>
      <c r="G31" s="84">
        <v>223.9</v>
      </c>
      <c r="H31" s="84">
        <v>0</v>
      </c>
      <c r="I31" s="84">
        <v>223.9</v>
      </c>
      <c r="J31" s="99"/>
      <c r="K31" s="44"/>
      <c r="P31" s="45"/>
      <c r="Q31" s="45"/>
    </row>
    <row r="32" spans="1:17" ht="16.5">
      <c r="A32" s="80" t="s">
        <v>29</v>
      </c>
      <c r="B32" s="86">
        <v>5</v>
      </c>
      <c r="C32" s="84">
        <v>5</v>
      </c>
      <c r="D32" s="85">
        <f t="shared" si="3"/>
        <v>46400</v>
      </c>
      <c r="E32" s="85">
        <f t="shared" si="4"/>
        <v>46400</v>
      </c>
      <c r="F32" s="90">
        <f t="shared" si="5"/>
        <v>95.55189456342669</v>
      </c>
      <c r="G32" s="84">
        <v>232</v>
      </c>
      <c r="H32" s="84">
        <v>0</v>
      </c>
      <c r="I32" s="84">
        <v>232</v>
      </c>
      <c r="J32" s="99"/>
      <c r="K32" s="44"/>
      <c r="P32" s="45"/>
      <c r="Q32" s="45"/>
    </row>
    <row r="33" spans="1:17" ht="30">
      <c r="A33" s="80" t="s">
        <v>30</v>
      </c>
      <c r="B33" s="101">
        <v>5</v>
      </c>
      <c r="C33" s="84">
        <v>5</v>
      </c>
      <c r="D33" s="85">
        <f t="shared" si="3"/>
        <v>46580</v>
      </c>
      <c r="E33" s="85">
        <f t="shared" si="4"/>
        <v>46580</v>
      </c>
      <c r="F33" s="90">
        <f t="shared" si="5"/>
        <v>95.92257001647447</v>
      </c>
      <c r="G33" s="84">
        <v>232.9</v>
      </c>
      <c r="H33" s="84">
        <v>0</v>
      </c>
      <c r="I33" s="84">
        <v>232.9</v>
      </c>
      <c r="J33" s="99"/>
      <c r="K33" s="44"/>
      <c r="P33" s="45"/>
      <c r="Q33" s="45"/>
    </row>
    <row r="34" spans="1:17" ht="30">
      <c r="A34" s="80" t="s">
        <v>69</v>
      </c>
      <c r="B34" s="86">
        <v>2.3</v>
      </c>
      <c r="C34" s="84">
        <v>2.3</v>
      </c>
      <c r="D34" s="85">
        <f t="shared" si="3"/>
        <v>49565.21739130435</v>
      </c>
      <c r="E34" s="85">
        <f t="shared" si="4"/>
        <v>49565.21739130435</v>
      </c>
      <c r="F34" s="90">
        <f t="shared" si="5"/>
        <v>102.07005228851801</v>
      </c>
      <c r="G34" s="84">
        <v>114</v>
      </c>
      <c r="H34" s="84">
        <v>0</v>
      </c>
      <c r="I34" s="84">
        <v>114</v>
      </c>
      <c r="J34" s="99"/>
      <c r="K34" s="44"/>
      <c r="P34" s="45"/>
      <c r="Q34" s="45"/>
    </row>
    <row r="35" spans="1:17" ht="16.5">
      <c r="A35" s="80" t="s">
        <v>32</v>
      </c>
      <c r="B35" s="86">
        <v>8.9</v>
      </c>
      <c r="C35" s="84">
        <v>8.9</v>
      </c>
      <c r="D35" s="85">
        <f t="shared" si="3"/>
        <v>51393.258426966284</v>
      </c>
      <c r="E35" s="85">
        <f t="shared" si="4"/>
        <v>51393.258426966284</v>
      </c>
      <c r="F35" s="90">
        <f t="shared" si="5"/>
        <v>105.83455195009532</v>
      </c>
      <c r="G35" s="84">
        <v>457.4</v>
      </c>
      <c r="H35" s="84">
        <v>3.5</v>
      </c>
      <c r="I35" s="84">
        <v>457.4</v>
      </c>
      <c r="J35" s="99">
        <v>3.5</v>
      </c>
      <c r="K35" s="44"/>
      <c r="P35" s="45"/>
      <c r="Q35" s="45"/>
    </row>
    <row r="36" spans="1:17" ht="30">
      <c r="A36" s="80" t="s">
        <v>70</v>
      </c>
      <c r="B36" s="86">
        <v>3.3</v>
      </c>
      <c r="C36" s="84">
        <v>3.3</v>
      </c>
      <c r="D36" s="85">
        <f t="shared" si="3"/>
        <v>47818.18181818183</v>
      </c>
      <c r="E36" s="85">
        <f t="shared" si="4"/>
        <v>47818.18181818183</v>
      </c>
      <c r="F36" s="90">
        <f t="shared" si="5"/>
        <v>98.47236782986374</v>
      </c>
      <c r="G36" s="84">
        <v>157.8</v>
      </c>
      <c r="H36" s="84">
        <v>0</v>
      </c>
      <c r="I36" s="84">
        <v>157.8</v>
      </c>
      <c r="J36" s="99"/>
      <c r="K36" s="44"/>
      <c r="P36" s="45"/>
      <c r="Q36" s="45"/>
    </row>
    <row r="37" spans="1:17" ht="16.5">
      <c r="A37" s="80" t="s">
        <v>71</v>
      </c>
      <c r="B37" s="101">
        <v>8.6</v>
      </c>
      <c r="C37" s="84">
        <v>8.6</v>
      </c>
      <c r="D37" s="85">
        <f t="shared" si="3"/>
        <v>48860.465116279076</v>
      </c>
      <c r="E37" s="85">
        <f t="shared" si="4"/>
        <v>48860.465116279076</v>
      </c>
      <c r="F37" s="90">
        <f t="shared" si="5"/>
        <v>100.61875023945444</v>
      </c>
      <c r="G37" s="84">
        <v>420.2</v>
      </c>
      <c r="H37" s="84">
        <v>0</v>
      </c>
      <c r="I37" s="84">
        <v>420.2</v>
      </c>
      <c r="J37" s="99"/>
      <c r="K37" s="44"/>
      <c r="P37" s="45"/>
      <c r="Q37" s="45"/>
    </row>
    <row r="38" spans="1:17" ht="30">
      <c r="A38" s="80" t="s">
        <v>72</v>
      </c>
      <c r="B38" s="86">
        <v>3</v>
      </c>
      <c r="C38" s="84">
        <v>3</v>
      </c>
      <c r="D38" s="85">
        <f t="shared" si="3"/>
        <v>48560</v>
      </c>
      <c r="E38" s="85">
        <f t="shared" si="4"/>
        <v>48560</v>
      </c>
      <c r="F38" s="90">
        <f t="shared" si="5"/>
        <v>100</v>
      </c>
      <c r="G38" s="84">
        <v>145.68</v>
      </c>
      <c r="H38" s="84">
        <v>0</v>
      </c>
      <c r="I38" s="84">
        <v>145.68</v>
      </c>
      <c r="J38" s="99"/>
      <c r="K38" s="44"/>
      <c r="P38" s="45"/>
      <c r="Q38" s="45"/>
    </row>
    <row r="39" spans="1:17" ht="30">
      <c r="A39" s="80" t="s">
        <v>36</v>
      </c>
      <c r="B39" s="86">
        <v>4.25</v>
      </c>
      <c r="C39" s="84">
        <v>4.25</v>
      </c>
      <c r="D39" s="85">
        <f t="shared" si="3"/>
        <v>48611.76470588235</v>
      </c>
      <c r="E39" s="85">
        <f t="shared" si="4"/>
        <v>48611.76470588235</v>
      </c>
      <c r="F39" s="90">
        <f t="shared" si="5"/>
        <v>100.10659947669348</v>
      </c>
      <c r="G39" s="84">
        <v>206.6</v>
      </c>
      <c r="H39" s="84">
        <v>0</v>
      </c>
      <c r="I39" s="84">
        <v>206.6</v>
      </c>
      <c r="J39" s="99"/>
      <c r="K39" s="44"/>
      <c r="P39" s="45"/>
      <c r="Q39" s="45"/>
    </row>
    <row r="40" spans="1:17" ht="16.5">
      <c r="A40" s="80" t="s">
        <v>73</v>
      </c>
      <c r="B40" s="86">
        <v>7.7</v>
      </c>
      <c r="C40" s="84">
        <v>7.7</v>
      </c>
      <c r="D40" s="85">
        <f t="shared" si="3"/>
        <v>48589.61038961039</v>
      </c>
      <c r="E40" s="85">
        <f t="shared" si="4"/>
        <v>48589.61038961039</v>
      </c>
      <c r="F40" s="90">
        <f t="shared" si="5"/>
        <v>100.06097691435419</v>
      </c>
      <c r="G40" s="84">
        <v>374.14</v>
      </c>
      <c r="H40" s="84">
        <v>0.2</v>
      </c>
      <c r="I40" s="84">
        <v>374.14</v>
      </c>
      <c r="J40" s="99">
        <v>0.2</v>
      </c>
      <c r="K40" s="44"/>
      <c r="P40" s="45"/>
      <c r="Q40" s="45"/>
    </row>
    <row r="41" spans="1:17" ht="16.5">
      <c r="A41" s="80" t="s">
        <v>38</v>
      </c>
      <c r="B41" s="86">
        <v>19.2</v>
      </c>
      <c r="C41" s="84">
        <v>19.2</v>
      </c>
      <c r="D41" s="85">
        <f t="shared" si="3"/>
        <v>48560</v>
      </c>
      <c r="E41" s="85">
        <f t="shared" si="4"/>
        <v>48560</v>
      </c>
      <c r="F41" s="90">
        <f t="shared" si="5"/>
        <v>100</v>
      </c>
      <c r="G41" s="84">
        <v>932.352</v>
      </c>
      <c r="H41" s="84">
        <v>0</v>
      </c>
      <c r="I41" s="84">
        <v>932.352</v>
      </c>
      <c r="J41" s="99"/>
      <c r="K41" s="44"/>
      <c r="P41" s="45"/>
      <c r="Q41" s="45"/>
    </row>
    <row r="42" spans="1:17" ht="30">
      <c r="A42" s="82" t="s">
        <v>39</v>
      </c>
      <c r="B42" s="88">
        <v>3.3</v>
      </c>
      <c r="C42" s="89">
        <v>3.3</v>
      </c>
      <c r="D42" s="91">
        <f t="shared" si="3"/>
        <v>55939.393939393936</v>
      </c>
      <c r="E42" s="85">
        <f t="shared" si="4"/>
        <v>55939.393939393936</v>
      </c>
      <c r="F42" s="90">
        <f t="shared" si="5"/>
        <v>115.19644550946033</v>
      </c>
      <c r="G42" s="89">
        <v>184.6</v>
      </c>
      <c r="H42" s="89">
        <v>0</v>
      </c>
      <c r="I42" s="89">
        <v>184.6</v>
      </c>
      <c r="J42" s="100"/>
      <c r="K42" s="44"/>
      <c r="P42" s="45"/>
      <c r="Q42" s="45"/>
    </row>
    <row r="43" spans="1:17" s="50" customFormat="1" ht="16.5">
      <c r="A43" s="95" t="s">
        <v>47</v>
      </c>
      <c r="B43" s="93">
        <f>SUM(B22:B42)</f>
        <v>127.69</v>
      </c>
      <c r="C43" s="93">
        <f>SUM(C22:C42)</f>
        <v>127.69</v>
      </c>
      <c r="D43" s="93">
        <f>_xlfn.IFERROR(G43/B43*1000,0)</f>
        <v>48538.47599655417</v>
      </c>
      <c r="E43" s="93">
        <f>_xlfn.IFERROR(I43/C43/$K$1*1000,0)</f>
        <v>48538.47599655417</v>
      </c>
      <c r="F43" s="94">
        <f>_xlfn.IFERROR(E43/$I$2*100,0)</f>
        <v>99.95567544595174</v>
      </c>
      <c r="G43" s="93">
        <f>SUM(G22:G42)</f>
        <v>6197.8780000000015</v>
      </c>
      <c r="H43" s="93">
        <f>SUM(H22:H42)</f>
        <v>40.55500000000001</v>
      </c>
      <c r="I43" s="93">
        <f>SUM(I22:I42)</f>
        <v>6197.8780000000015</v>
      </c>
      <c r="J43" s="93">
        <f>SUM(J22:J42)</f>
        <v>40.55500000000001</v>
      </c>
      <c r="K43" s="49"/>
      <c r="P43" s="51"/>
      <c r="Q43" s="51"/>
    </row>
    <row r="44" spans="1:17" s="50" customFormat="1" ht="18.75">
      <c r="A44" s="96" t="s">
        <v>48</v>
      </c>
      <c r="B44" s="93">
        <f>B21+B43</f>
        <v>582.86</v>
      </c>
      <c r="C44" s="93">
        <f>C21+C43</f>
        <v>582.86</v>
      </c>
      <c r="D44" s="93">
        <f>_xlfn.IFERROR(G44/B44*1000,0)</f>
        <v>49806.9828089078</v>
      </c>
      <c r="E44" s="93">
        <f>_xlfn.IFERROR(I44/C44/$K$1*1000,0)</f>
        <v>49806.9828089078</v>
      </c>
      <c r="F44" s="94">
        <f>_xlfn.IFERROR(E44/$I$2*100,0)</f>
        <v>102.56792176463716</v>
      </c>
      <c r="G44" s="93">
        <f>G21+G43</f>
        <v>29030.498</v>
      </c>
      <c r="H44" s="93">
        <f>H21+H43</f>
        <v>60.355000000000004</v>
      </c>
      <c r="I44" s="93">
        <f>I21+I43</f>
        <v>29030.498</v>
      </c>
      <c r="J44" s="93">
        <f>J21+J43</f>
        <v>60.355000000000004</v>
      </c>
      <c r="K44" s="49"/>
      <c r="P44" s="51"/>
      <c r="Q44" s="51"/>
    </row>
    <row r="45" spans="2:9" ht="16.5">
      <c r="B45" s="56"/>
      <c r="D45" s="56"/>
      <c r="E45" s="56"/>
      <c r="G45" s="56"/>
      <c r="H45" s="56"/>
      <c r="I45" s="56"/>
    </row>
    <row r="48" spans="2:3" ht="16.5">
      <c r="B48" s="53"/>
      <c r="C48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30.140625" style="52" customWidth="1"/>
    <col min="2" max="2" width="12.421875" style="53" customWidth="1"/>
    <col min="3" max="3" width="14.421875" style="53" customWidth="1"/>
    <col min="4" max="4" width="15.00390625" style="37" customWidth="1"/>
    <col min="5" max="5" width="13.57421875" style="53" customWidth="1"/>
    <col min="6" max="6" width="13.7109375" style="54" customWidth="1"/>
    <col min="7" max="7" width="14.00390625" style="53" customWidth="1"/>
    <col min="8" max="8" width="10.00390625" style="53" customWidth="1"/>
    <col min="9" max="9" width="16.140625" style="53" customWidth="1"/>
    <col min="10" max="11" width="11.85156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38" t="s">
        <v>55</v>
      </c>
      <c r="K1" s="38">
        <f>VLOOKUP(month,месяцы!$A$1:$B$12,2,FALSE)</f>
        <v>1</v>
      </c>
    </row>
    <row r="2" spans="1:11" ht="16.5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</row>
    <row r="3" spans="1:11" ht="12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</row>
    <row r="4" spans="1:17" ht="16.5">
      <c r="A4" s="75" t="s">
        <v>2</v>
      </c>
      <c r="B4" s="83">
        <v>58</v>
      </c>
      <c r="C4" s="84">
        <v>58</v>
      </c>
      <c r="D4" s="85">
        <f>_xlfn.IFERROR(G4/B4*1000,0)</f>
        <v>46396.55172413793</v>
      </c>
      <c r="E4" s="85">
        <f>_xlfn.IFERROR(I4/C4/$K$1*1000,0)</f>
        <v>46396.55172413793</v>
      </c>
      <c r="F4" s="90">
        <f>_xlfn.IFERROR(E4/$I$2*100,0)</f>
        <v>95.54479350110776</v>
      </c>
      <c r="G4" s="84">
        <v>2691</v>
      </c>
      <c r="H4" s="84">
        <v>0</v>
      </c>
      <c r="I4" s="86">
        <v>2691</v>
      </c>
      <c r="J4" s="99"/>
      <c r="K4" s="44"/>
      <c r="P4" s="45"/>
      <c r="Q4" s="45"/>
    </row>
    <row r="5" spans="1:17" ht="16.5">
      <c r="A5" s="75" t="s">
        <v>3</v>
      </c>
      <c r="B5" s="83">
        <v>21</v>
      </c>
      <c r="C5" s="84">
        <v>21</v>
      </c>
      <c r="D5" s="85">
        <f aca="true" t="shared" si="0" ref="D5:D20">_xlfn.IFERROR(G5/B5*1000,0)</f>
        <v>48557.142857142855</v>
      </c>
      <c r="E5" s="85">
        <f aca="true" t="shared" si="1" ref="E5:E20">_xlfn.IFERROR(I5/C5/$K$1*1000,0)</f>
        <v>48557.142857142855</v>
      </c>
      <c r="F5" s="90">
        <f aca="true" t="shared" si="2" ref="F5:F20">_xlfn.IFERROR(E5/$I$2*100,0)</f>
        <v>99.99411626265004</v>
      </c>
      <c r="G5" s="84">
        <v>1019.7</v>
      </c>
      <c r="H5" s="84">
        <v>1.16</v>
      </c>
      <c r="I5" s="86">
        <v>1019.7</v>
      </c>
      <c r="J5" s="99">
        <v>1.16</v>
      </c>
      <c r="K5" s="44"/>
      <c r="P5" s="45"/>
      <c r="Q5" s="45"/>
    </row>
    <row r="6" spans="1:17" ht="16.5">
      <c r="A6" s="75" t="s">
        <v>4</v>
      </c>
      <c r="B6" s="83">
        <v>52.7</v>
      </c>
      <c r="C6" s="84">
        <v>52.7</v>
      </c>
      <c r="D6" s="85">
        <f t="shared" si="0"/>
        <v>48559.77229601517</v>
      </c>
      <c r="E6" s="85">
        <f t="shared" si="1"/>
        <v>48559.77229601517</v>
      </c>
      <c r="F6" s="90">
        <f t="shared" si="2"/>
        <v>99.9995310873459</v>
      </c>
      <c r="G6" s="84">
        <v>2559.1</v>
      </c>
      <c r="H6" s="84">
        <v>0</v>
      </c>
      <c r="I6" s="86">
        <v>2559.1</v>
      </c>
      <c r="J6" s="99"/>
      <c r="K6" s="44"/>
      <c r="P6" s="45"/>
      <c r="Q6" s="45"/>
    </row>
    <row r="7" spans="1:17" ht="16.5">
      <c r="A7" s="75" t="s">
        <v>6</v>
      </c>
      <c r="B7" s="83">
        <v>47</v>
      </c>
      <c r="C7" s="84">
        <v>47</v>
      </c>
      <c r="D7" s="85">
        <f t="shared" si="0"/>
        <v>49372.34042553192</v>
      </c>
      <c r="E7" s="85">
        <f t="shared" si="1"/>
        <v>49372.34042553192</v>
      </c>
      <c r="F7" s="90">
        <f t="shared" si="2"/>
        <v>101.67285919590591</v>
      </c>
      <c r="G7" s="84">
        <v>2320.5</v>
      </c>
      <c r="H7" s="84">
        <v>0</v>
      </c>
      <c r="I7" s="86">
        <v>2320.5</v>
      </c>
      <c r="J7" s="99"/>
      <c r="K7" s="44"/>
      <c r="P7" s="45"/>
      <c r="Q7" s="45"/>
    </row>
    <row r="8" spans="1:17" ht="16.5">
      <c r="A8" s="75" t="s">
        <v>7</v>
      </c>
      <c r="B8" s="86">
        <v>12.4</v>
      </c>
      <c r="C8" s="84">
        <v>12.4</v>
      </c>
      <c r="D8" s="85">
        <f t="shared" si="0"/>
        <v>48560.483870967735</v>
      </c>
      <c r="E8" s="85">
        <f t="shared" si="1"/>
        <v>48560.483870967735</v>
      </c>
      <c r="F8" s="90">
        <f t="shared" si="2"/>
        <v>100.0009964393899</v>
      </c>
      <c r="G8" s="84">
        <v>602.15</v>
      </c>
      <c r="H8" s="84">
        <v>4.62</v>
      </c>
      <c r="I8" s="86">
        <v>602.15</v>
      </c>
      <c r="J8" s="99">
        <v>4.62</v>
      </c>
      <c r="K8" s="44"/>
      <c r="P8" s="45"/>
      <c r="Q8" s="45"/>
    </row>
    <row r="9" spans="1:17" s="46" customFormat="1" ht="16.5">
      <c r="A9" s="75" t="s">
        <v>8</v>
      </c>
      <c r="B9" s="86">
        <v>86.7</v>
      </c>
      <c r="C9" s="84">
        <v>86.7</v>
      </c>
      <c r="D9" s="85">
        <f t="shared" si="0"/>
        <v>48560.55363321799</v>
      </c>
      <c r="E9" s="85">
        <f t="shared" si="1"/>
        <v>48560.55363321799</v>
      </c>
      <c r="F9" s="90">
        <f t="shared" si="2"/>
        <v>100.00114010135502</v>
      </c>
      <c r="G9" s="84">
        <v>4210.2</v>
      </c>
      <c r="H9" s="84">
        <v>0</v>
      </c>
      <c r="I9" s="86">
        <v>4210.2</v>
      </c>
      <c r="J9" s="99"/>
      <c r="K9" s="44"/>
      <c r="P9" s="45"/>
      <c r="Q9" s="45"/>
    </row>
    <row r="10" spans="1:17" ht="16.5">
      <c r="A10" s="75" t="s">
        <v>9</v>
      </c>
      <c r="B10" s="86">
        <v>7.6</v>
      </c>
      <c r="C10" s="84">
        <v>7.6</v>
      </c>
      <c r="D10" s="85">
        <f t="shared" si="0"/>
        <v>48157.89473684211</v>
      </c>
      <c r="E10" s="85">
        <f t="shared" si="1"/>
        <v>48157.89473684211</v>
      </c>
      <c r="F10" s="90">
        <f t="shared" si="2"/>
        <v>99.17194138558918</v>
      </c>
      <c r="G10" s="84">
        <v>366</v>
      </c>
      <c r="H10" s="84">
        <v>2.6</v>
      </c>
      <c r="I10" s="86">
        <v>366</v>
      </c>
      <c r="J10" s="99">
        <v>2.6</v>
      </c>
      <c r="K10" s="44"/>
      <c r="P10" s="45"/>
      <c r="Q10" s="45"/>
    </row>
    <row r="11" spans="1:17" ht="16.5">
      <c r="A11" s="75" t="s">
        <v>10</v>
      </c>
      <c r="B11" s="86">
        <v>7.3</v>
      </c>
      <c r="C11" s="84">
        <v>7.3</v>
      </c>
      <c r="D11" s="85">
        <f t="shared" si="0"/>
        <v>50684.931506849316</v>
      </c>
      <c r="E11" s="85">
        <f t="shared" si="1"/>
        <v>50684.931506849316</v>
      </c>
      <c r="F11" s="90">
        <f t="shared" si="2"/>
        <v>104.37588860553812</v>
      </c>
      <c r="G11" s="84">
        <v>370</v>
      </c>
      <c r="H11" s="84">
        <v>0</v>
      </c>
      <c r="I11" s="86">
        <v>370</v>
      </c>
      <c r="J11" s="99"/>
      <c r="K11" s="44"/>
      <c r="P11" s="45"/>
      <c r="Q11" s="45"/>
    </row>
    <row r="12" spans="1:17" s="46" customFormat="1" ht="16.5">
      <c r="A12" s="76" t="s">
        <v>11</v>
      </c>
      <c r="B12" s="87">
        <v>14.94</v>
      </c>
      <c r="C12" s="84">
        <v>14.94</v>
      </c>
      <c r="D12" s="85">
        <f t="shared" si="0"/>
        <v>47817.93842034806</v>
      </c>
      <c r="E12" s="85">
        <f t="shared" si="1"/>
        <v>47817.93842034806</v>
      </c>
      <c r="F12" s="90">
        <f t="shared" si="2"/>
        <v>98.47186659873982</v>
      </c>
      <c r="G12" s="84">
        <v>714.4</v>
      </c>
      <c r="H12" s="84">
        <v>0</v>
      </c>
      <c r="I12" s="86">
        <v>714.4</v>
      </c>
      <c r="J12" s="99"/>
      <c r="K12" s="44"/>
      <c r="P12" s="45"/>
      <c r="Q12" s="45"/>
    </row>
    <row r="13" spans="1:17" s="47" customFormat="1" ht="16.5">
      <c r="A13" s="75" t="s">
        <v>12</v>
      </c>
      <c r="B13" s="86">
        <v>53.2</v>
      </c>
      <c r="C13" s="84">
        <v>53.2</v>
      </c>
      <c r="D13" s="85">
        <f t="shared" si="0"/>
        <v>49815.789473684206</v>
      </c>
      <c r="E13" s="85">
        <f t="shared" si="1"/>
        <v>49815.789473684206</v>
      </c>
      <c r="F13" s="90">
        <f t="shared" si="2"/>
        <v>102.58605740050291</v>
      </c>
      <c r="G13" s="84">
        <v>2650.2</v>
      </c>
      <c r="H13" s="84">
        <v>0</v>
      </c>
      <c r="I13" s="86">
        <v>2650.2</v>
      </c>
      <c r="J13" s="99"/>
      <c r="K13" s="44"/>
      <c r="L13" s="46"/>
      <c r="P13" s="45"/>
      <c r="Q13" s="45"/>
    </row>
    <row r="14" spans="1:17" s="46" customFormat="1" ht="30">
      <c r="A14" s="76" t="s">
        <v>13</v>
      </c>
      <c r="B14" s="87">
        <v>108.35</v>
      </c>
      <c r="C14" s="84">
        <v>108.35</v>
      </c>
      <c r="D14" s="85">
        <f>_xlfn.IFERROR(G14/B14*1000,0)</f>
        <v>49567.1435163821</v>
      </c>
      <c r="E14" s="85">
        <f t="shared" si="1"/>
        <v>49567.1435163821</v>
      </c>
      <c r="F14" s="90">
        <f t="shared" si="2"/>
        <v>102.07401877343925</v>
      </c>
      <c r="G14" s="84">
        <v>5370.6</v>
      </c>
      <c r="H14" s="84">
        <v>0</v>
      </c>
      <c r="I14" s="86">
        <v>5370.6</v>
      </c>
      <c r="J14" s="99"/>
      <c r="K14" s="44"/>
      <c r="P14" s="45"/>
      <c r="Q14" s="45"/>
    </row>
    <row r="15" spans="1:17" s="46" customFormat="1" ht="16.5">
      <c r="A15" s="75" t="s">
        <v>14</v>
      </c>
      <c r="B15" s="86">
        <v>58</v>
      </c>
      <c r="C15" s="84">
        <v>58</v>
      </c>
      <c r="D15" s="85">
        <f t="shared" si="0"/>
        <v>46131.03448275862</v>
      </c>
      <c r="E15" s="85">
        <f t="shared" si="1"/>
        <v>46131.03448275862</v>
      </c>
      <c r="F15" s="90">
        <f t="shared" si="2"/>
        <v>94.99801170255071</v>
      </c>
      <c r="G15" s="84">
        <v>2675.6</v>
      </c>
      <c r="H15" s="84">
        <v>0</v>
      </c>
      <c r="I15" s="86">
        <v>2675.6</v>
      </c>
      <c r="J15" s="99"/>
      <c r="K15" s="44"/>
      <c r="P15" s="45"/>
      <c r="Q15" s="45"/>
    </row>
    <row r="16" spans="1:17" s="46" customFormat="1" ht="16.5">
      <c r="A16" s="77" t="s">
        <v>67</v>
      </c>
      <c r="B16" s="86">
        <v>83</v>
      </c>
      <c r="C16" s="84">
        <v>83</v>
      </c>
      <c r="D16" s="85">
        <f t="shared" si="0"/>
        <v>48580.72289156626</v>
      </c>
      <c r="E16" s="85">
        <f t="shared" si="1"/>
        <v>48580.72289156626</v>
      </c>
      <c r="F16" s="90">
        <f t="shared" si="2"/>
        <v>100.04267481788769</v>
      </c>
      <c r="G16" s="84">
        <v>4032.2</v>
      </c>
      <c r="H16" s="84">
        <v>0</v>
      </c>
      <c r="I16" s="86">
        <v>4032.2</v>
      </c>
      <c r="J16" s="99"/>
      <c r="K16" s="44"/>
      <c r="P16" s="45"/>
      <c r="Q16" s="45"/>
    </row>
    <row r="17" spans="1:17" s="46" customFormat="1" ht="16.5">
      <c r="A17" s="75" t="s">
        <v>15</v>
      </c>
      <c r="B17" s="86">
        <v>32</v>
      </c>
      <c r="C17" s="84">
        <v>32</v>
      </c>
      <c r="D17" s="85">
        <f t="shared" si="0"/>
        <v>48559.375</v>
      </c>
      <c r="E17" s="85">
        <f t="shared" si="1"/>
        <v>48559.375</v>
      </c>
      <c r="F17" s="90">
        <f t="shared" si="2"/>
        <v>99.9987129324547</v>
      </c>
      <c r="G17" s="84">
        <v>1553.9</v>
      </c>
      <c r="H17" s="84">
        <v>0</v>
      </c>
      <c r="I17" s="86">
        <v>1553.9</v>
      </c>
      <c r="J17" s="99"/>
      <c r="K17" s="44"/>
      <c r="P17" s="45"/>
      <c r="Q17" s="45"/>
    </row>
    <row r="18" spans="1:17" ht="16.5">
      <c r="A18" s="75" t="s">
        <v>16</v>
      </c>
      <c r="B18" s="86">
        <v>87.7</v>
      </c>
      <c r="C18" s="84">
        <v>87.7</v>
      </c>
      <c r="D18" s="85">
        <f t="shared" si="0"/>
        <v>48559.86316989738</v>
      </c>
      <c r="E18" s="85">
        <f t="shared" si="1"/>
        <v>48559.86316989738</v>
      </c>
      <c r="F18" s="90">
        <f t="shared" si="2"/>
        <v>99.99971822466512</v>
      </c>
      <c r="G18" s="84">
        <v>4258.7</v>
      </c>
      <c r="H18" s="84">
        <v>0</v>
      </c>
      <c r="I18" s="86">
        <v>4258.7</v>
      </c>
      <c r="J18" s="99"/>
      <c r="K18" s="44"/>
      <c r="P18" s="45"/>
      <c r="Q18" s="45"/>
    </row>
    <row r="19" spans="1:17" ht="16.5">
      <c r="A19" s="75" t="s">
        <v>17</v>
      </c>
      <c r="B19" s="86">
        <v>14.8</v>
      </c>
      <c r="C19" s="84">
        <v>14.8</v>
      </c>
      <c r="D19" s="85">
        <f t="shared" si="0"/>
        <v>48560.81081081081</v>
      </c>
      <c r="E19" s="85">
        <f t="shared" si="1"/>
        <v>48560.81081081081</v>
      </c>
      <c r="F19" s="90">
        <f t="shared" si="2"/>
        <v>100.00166970924798</v>
      </c>
      <c r="G19" s="84">
        <v>718.7</v>
      </c>
      <c r="H19" s="84">
        <v>0</v>
      </c>
      <c r="I19" s="86">
        <v>718.7</v>
      </c>
      <c r="J19" s="99"/>
      <c r="K19" s="44"/>
      <c r="P19" s="45"/>
      <c r="Q19" s="45"/>
    </row>
    <row r="20" spans="1:17" ht="16.5">
      <c r="A20" s="78" t="s">
        <v>18</v>
      </c>
      <c r="B20" s="88">
        <v>0.25</v>
      </c>
      <c r="C20" s="89">
        <v>0.25</v>
      </c>
      <c r="D20" s="91">
        <f t="shared" si="0"/>
        <v>48400</v>
      </c>
      <c r="E20" s="85">
        <f t="shared" si="1"/>
        <v>48400</v>
      </c>
      <c r="F20" s="90">
        <f t="shared" si="2"/>
        <v>99.67051070840198</v>
      </c>
      <c r="G20" s="89">
        <v>12.1</v>
      </c>
      <c r="H20" s="89">
        <v>0</v>
      </c>
      <c r="I20" s="88">
        <v>12.1</v>
      </c>
      <c r="J20" s="100"/>
      <c r="K20" s="44"/>
      <c r="P20" s="45"/>
      <c r="Q20" s="45"/>
    </row>
    <row r="21" spans="1:17" s="50" customFormat="1" ht="16.5">
      <c r="A21" s="79" t="s">
        <v>46</v>
      </c>
      <c r="B21" s="93">
        <f>SUM(B4:B20)</f>
        <v>744.94</v>
      </c>
      <c r="C21" s="93">
        <f>SUM(C4:C20)</f>
        <v>744.94</v>
      </c>
      <c r="D21" s="93">
        <f>_xlfn.IFERROR(G21/B21*1000,0)</f>
        <v>48493.90554944021</v>
      </c>
      <c r="E21" s="93">
        <f>_xlfn.IFERROR(I21/C21/$K$1*1000,0)</f>
        <v>48493.90554944021</v>
      </c>
      <c r="F21" s="94">
        <f>_xlfn.IFERROR(E21/$I$2*100,0)</f>
        <v>99.86389116441559</v>
      </c>
      <c r="G21" s="93">
        <f>SUM(G4:G20)</f>
        <v>36125.049999999996</v>
      </c>
      <c r="H21" s="93">
        <f>SUM(H4:H20)</f>
        <v>8.38</v>
      </c>
      <c r="I21" s="93">
        <f>SUM(I4:I20)</f>
        <v>36125.049999999996</v>
      </c>
      <c r="J21" s="93">
        <f>SUM(J4:J20)</f>
        <v>8.38</v>
      </c>
      <c r="K21" s="49"/>
      <c r="O21" s="51"/>
      <c r="P21" s="51"/>
      <c r="Q21" s="51"/>
    </row>
    <row r="22" spans="1:17" ht="30">
      <c r="A22" s="80" t="s">
        <v>19</v>
      </c>
      <c r="B22" s="86">
        <v>0</v>
      </c>
      <c r="C22" s="84"/>
      <c r="D22" s="85">
        <f aca="true" t="shared" si="3" ref="D22:D42">_xlfn.IFERROR(G22/B22*1000,0)</f>
        <v>0</v>
      </c>
      <c r="E22" s="85">
        <f aca="true" t="shared" si="4" ref="E22:E42">_xlfn.IFERROR(I22/C22/$K$1*1000,0)</f>
        <v>0</v>
      </c>
      <c r="F22" s="90">
        <f aca="true" t="shared" si="5" ref="F22:F42">_xlfn.IFERROR(E22/$I$2*100,0)</f>
        <v>0</v>
      </c>
      <c r="G22" s="84">
        <v>0</v>
      </c>
      <c r="H22" s="84">
        <v>0</v>
      </c>
      <c r="I22" s="84"/>
      <c r="J22" s="99"/>
      <c r="K22" s="44"/>
      <c r="P22" s="45"/>
      <c r="Q22" s="45"/>
    </row>
    <row r="23" spans="1:17" ht="30">
      <c r="A23" s="80" t="s">
        <v>68</v>
      </c>
      <c r="B23" s="86">
        <v>0</v>
      </c>
      <c r="C23" s="84"/>
      <c r="D23" s="85">
        <f t="shared" si="3"/>
        <v>0</v>
      </c>
      <c r="E23" s="85">
        <f t="shared" si="4"/>
        <v>0</v>
      </c>
      <c r="F23" s="90">
        <f t="shared" si="5"/>
        <v>0</v>
      </c>
      <c r="G23" s="84">
        <v>0</v>
      </c>
      <c r="H23" s="84">
        <v>0</v>
      </c>
      <c r="I23" s="84"/>
      <c r="J23" s="99"/>
      <c r="K23" s="44"/>
      <c r="P23" s="45"/>
      <c r="Q23" s="45"/>
    </row>
    <row r="24" spans="1:17" ht="30">
      <c r="A24" s="80" t="s">
        <v>21</v>
      </c>
      <c r="B24" s="86">
        <v>0</v>
      </c>
      <c r="C24" s="84"/>
      <c r="D24" s="85">
        <f t="shared" si="3"/>
        <v>0</v>
      </c>
      <c r="E24" s="85">
        <f t="shared" si="4"/>
        <v>0</v>
      </c>
      <c r="F24" s="90">
        <f t="shared" si="5"/>
        <v>0</v>
      </c>
      <c r="G24" s="84">
        <v>0</v>
      </c>
      <c r="H24" s="84">
        <v>0</v>
      </c>
      <c r="I24" s="84"/>
      <c r="J24" s="99"/>
      <c r="K24" s="44"/>
      <c r="P24" s="45"/>
      <c r="Q24" s="45"/>
    </row>
    <row r="25" spans="1:17" ht="30">
      <c r="A25" s="80" t="s">
        <v>22</v>
      </c>
      <c r="B25" s="86">
        <v>0.25</v>
      </c>
      <c r="C25" s="84">
        <v>0.25</v>
      </c>
      <c r="D25" s="85">
        <f t="shared" si="3"/>
        <v>48400</v>
      </c>
      <c r="E25" s="85">
        <f t="shared" si="4"/>
        <v>48400</v>
      </c>
      <c r="F25" s="90">
        <f t="shared" si="5"/>
        <v>99.67051070840198</v>
      </c>
      <c r="G25" s="84">
        <v>12.1</v>
      </c>
      <c r="H25" s="84">
        <v>0</v>
      </c>
      <c r="I25" s="84">
        <v>12.1</v>
      </c>
      <c r="J25" s="99"/>
      <c r="K25" s="44"/>
      <c r="P25" s="45"/>
      <c r="Q25" s="45"/>
    </row>
    <row r="26" spans="1:17" ht="30">
      <c r="A26" s="80" t="s">
        <v>23</v>
      </c>
      <c r="B26" s="86">
        <v>0</v>
      </c>
      <c r="C26" s="84"/>
      <c r="D26" s="85">
        <f t="shared" si="3"/>
        <v>0</v>
      </c>
      <c r="E26" s="85">
        <f t="shared" si="4"/>
        <v>0</v>
      </c>
      <c r="F26" s="90">
        <f t="shared" si="5"/>
        <v>0</v>
      </c>
      <c r="G26" s="84">
        <v>0</v>
      </c>
      <c r="H26" s="84">
        <v>0</v>
      </c>
      <c r="I26" s="84"/>
      <c r="J26" s="99"/>
      <c r="K26" s="44"/>
      <c r="P26" s="45"/>
      <c r="Q26" s="45"/>
    </row>
    <row r="27" spans="1:17" ht="16.5">
      <c r="A27" s="80" t="s">
        <v>24</v>
      </c>
      <c r="B27" s="86">
        <v>0</v>
      </c>
      <c r="C27" s="84"/>
      <c r="D27" s="85">
        <f t="shared" si="3"/>
        <v>0</v>
      </c>
      <c r="E27" s="85">
        <f t="shared" si="4"/>
        <v>0</v>
      </c>
      <c r="F27" s="90">
        <f t="shared" si="5"/>
        <v>0</v>
      </c>
      <c r="G27" s="84">
        <v>0</v>
      </c>
      <c r="H27" s="84">
        <v>0</v>
      </c>
      <c r="I27" s="84"/>
      <c r="J27" s="99"/>
      <c r="K27" s="44"/>
      <c r="P27" s="45"/>
      <c r="Q27" s="45"/>
    </row>
    <row r="28" spans="1:17" ht="30">
      <c r="A28" s="80" t="s">
        <v>25</v>
      </c>
      <c r="B28" s="101">
        <v>0</v>
      </c>
      <c r="C28" s="84"/>
      <c r="D28" s="85">
        <f t="shared" si="3"/>
        <v>0</v>
      </c>
      <c r="E28" s="85">
        <f t="shared" si="4"/>
        <v>0</v>
      </c>
      <c r="F28" s="90">
        <f t="shared" si="5"/>
        <v>0</v>
      </c>
      <c r="G28" s="84">
        <v>0</v>
      </c>
      <c r="H28" s="84">
        <v>0</v>
      </c>
      <c r="I28" s="84"/>
      <c r="J28" s="99"/>
      <c r="K28" s="44"/>
      <c r="P28" s="45"/>
      <c r="Q28" s="45"/>
    </row>
    <row r="29" spans="1:17" ht="16.5">
      <c r="A29" s="80" t="s">
        <v>26</v>
      </c>
      <c r="B29" s="101">
        <v>0</v>
      </c>
      <c r="C29" s="84">
        <v>0</v>
      </c>
      <c r="D29" s="85">
        <f t="shared" si="3"/>
        <v>0</v>
      </c>
      <c r="E29" s="85">
        <f t="shared" si="4"/>
        <v>0</v>
      </c>
      <c r="F29" s="90">
        <f t="shared" si="5"/>
        <v>0</v>
      </c>
      <c r="G29" s="84">
        <v>0</v>
      </c>
      <c r="H29" s="84">
        <v>0</v>
      </c>
      <c r="I29" s="84">
        <v>0</v>
      </c>
      <c r="J29" s="99">
        <v>0</v>
      </c>
      <c r="K29" s="44"/>
      <c r="P29" s="45"/>
      <c r="Q29" s="45"/>
    </row>
    <row r="30" spans="1:17" ht="16.5">
      <c r="A30" s="80" t="s">
        <v>27</v>
      </c>
      <c r="B30" s="86">
        <v>0</v>
      </c>
      <c r="C30" s="84"/>
      <c r="D30" s="85">
        <f t="shared" si="3"/>
        <v>0</v>
      </c>
      <c r="E30" s="85">
        <f t="shared" si="4"/>
        <v>0</v>
      </c>
      <c r="F30" s="90">
        <f t="shared" si="5"/>
        <v>0</v>
      </c>
      <c r="G30" s="84">
        <v>0</v>
      </c>
      <c r="H30" s="84">
        <v>0</v>
      </c>
      <c r="I30" s="84"/>
      <c r="J30" s="99"/>
      <c r="K30" s="44"/>
      <c r="P30" s="45"/>
      <c r="Q30" s="45"/>
    </row>
    <row r="31" spans="1:17" ht="16.5">
      <c r="A31" s="81" t="s">
        <v>28</v>
      </c>
      <c r="B31" s="101">
        <v>0</v>
      </c>
      <c r="C31" s="84"/>
      <c r="D31" s="85">
        <f t="shared" si="3"/>
        <v>0</v>
      </c>
      <c r="E31" s="85">
        <f t="shared" si="4"/>
        <v>0</v>
      </c>
      <c r="F31" s="90">
        <f t="shared" si="5"/>
        <v>0</v>
      </c>
      <c r="G31" s="84">
        <v>0</v>
      </c>
      <c r="H31" s="84">
        <v>0</v>
      </c>
      <c r="I31" s="84"/>
      <c r="J31" s="99"/>
      <c r="K31" s="44"/>
      <c r="P31" s="45"/>
      <c r="Q31" s="45"/>
    </row>
    <row r="32" spans="1:17" ht="16.5">
      <c r="A32" s="80" t="s">
        <v>29</v>
      </c>
      <c r="B32" s="86">
        <v>0</v>
      </c>
      <c r="C32" s="84"/>
      <c r="D32" s="85">
        <f t="shared" si="3"/>
        <v>0</v>
      </c>
      <c r="E32" s="85">
        <f t="shared" si="4"/>
        <v>0</v>
      </c>
      <c r="F32" s="90">
        <f t="shared" si="5"/>
        <v>0</v>
      </c>
      <c r="G32" s="84">
        <v>0</v>
      </c>
      <c r="H32" s="84">
        <v>0</v>
      </c>
      <c r="I32" s="84"/>
      <c r="J32" s="99"/>
      <c r="K32" s="44"/>
      <c r="P32" s="45"/>
      <c r="Q32" s="45"/>
    </row>
    <row r="33" spans="1:17" ht="30">
      <c r="A33" s="80" t="s">
        <v>30</v>
      </c>
      <c r="B33" s="101">
        <v>0</v>
      </c>
      <c r="C33" s="84"/>
      <c r="D33" s="85">
        <f t="shared" si="3"/>
        <v>0</v>
      </c>
      <c r="E33" s="85">
        <f t="shared" si="4"/>
        <v>0</v>
      </c>
      <c r="F33" s="90">
        <f t="shared" si="5"/>
        <v>0</v>
      </c>
      <c r="G33" s="84">
        <v>0</v>
      </c>
      <c r="H33" s="84">
        <v>0</v>
      </c>
      <c r="I33" s="84"/>
      <c r="J33" s="99"/>
      <c r="K33" s="44"/>
      <c r="P33" s="45"/>
      <c r="Q33" s="45"/>
    </row>
    <row r="34" spans="1:17" ht="30">
      <c r="A34" s="80" t="s">
        <v>69</v>
      </c>
      <c r="B34" s="86">
        <v>0</v>
      </c>
      <c r="C34" s="84"/>
      <c r="D34" s="85">
        <f t="shared" si="3"/>
        <v>0</v>
      </c>
      <c r="E34" s="85">
        <f t="shared" si="4"/>
        <v>0</v>
      </c>
      <c r="F34" s="90">
        <f t="shared" si="5"/>
        <v>0</v>
      </c>
      <c r="G34" s="84">
        <v>0</v>
      </c>
      <c r="H34" s="84">
        <v>0</v>
      </c>
      <c r="I34" s="84"/>
      <c r="J34" s="99"/>
      <c r="K34" s="44"/>
      <c r="P34" s="45"/>
      <c r="Q34" s="45"/>
    </row>
    <row r="35" spans="1:17" ht="16.5">
      <c r="A35" s="80" t="s">
        <v>32</v>
      </c>
      <c r="B35" s="86">
        <v>0</v>
      </c>
      <c r="C35" s="84"/>
      <c r="D35" s="85">
        <f t="shared" si="3"/>
        <v>0</v>
      </c>
      <c r="E35" s="85">
        <f t="shared" si="4"/>
        <v>0</v>
      </c>
      <c r="F35" s="90">
        <f t="shared" si="5"/>
        <v>0</v>
      </c>
      <c r="G35" s="84">
        <v>0</v>
      </c>
      <c r="H35" s="84">
        <v>0</v>
      </c>
      <c r="I35" s="84"/>
      <c r="J35" s="99"/>
      <c r="K35" s="44"/>
      <c r="P35" s="45"/>
      <c r="Q35" s="45"/>
    </row>
    <row r="36" spans="1:17" ht="30">
      <c r="A36" s="80" t="s">
        <v>70</v>
      </c>
      <c r="B36" s="86"/>
      <c r="C36" s="84"/>
      <c r="D36" s="85">
        <f t="shared" si="3"/>
        <v>0</v>
      </c>
      <c r="E36" s="85">
        <f t="shared" si="4"/>
        <v>0</v>
      </c>
      <c r="F36" s="90">
        <f t="shared" si="5"/>
        <v>0</v>
      </c>
      <c r="G36" s="84">
        <v>0</v>
      </c>
      <c r="H36" s="84">
        <v>0</v>
      </c>
      <c r="I36" s="84"/>
      <c r="J36" s="99"/>
      <c r="K36" s="44"/>
      <c r="P36" s="45"/>
      <c r="Q36" s="45"/>
    </row>
    <row r="37" spans="1:17" ht="30">
      <c r="A37" s="80" t="s">
        <v>74</v>
      </c>
      <c r="B37" s="101">
        <v>0</v>
      </c>
      <c r="C37" s="84"/>
      <c r="D37" s="85">
        <f t="shared" si="3"/>
        <v>0</v>
      </c>
      <c r="E37" s="85">
        <f t="shared" si="4"/>
        <v>0</v>
      </c>
      <c r="F37" s="90">
        <f t="shared" si="5"/>
        <v>0</v>
      </c>
      <c r="G37" s="84">
        <v>0</v>
      </c>
      <c r="H37" s="84">
        <v>0</v>
      </c>
      <c r="I37" s="84"/>
      <c r="J37" s="99"/>
      <c r="K37" s="44"/>
      <c r="P37" s="45"/>
      <c r="Q37" s="45"/>
    </row>
    <row r="38" spans="1:17" ht="30">
      <c r="A38" s="80" t="s">
        <v>72</v>
      </c>
      <c r="B38" s="86">
        <v>0</v>
      </c>
      <c r="C38" s="84"/>
      <c r="D38" s="85">
        <f t="shared" si="3"/>
        <v>0</v>
      </c>
      <c r="E38" s="85">
        <f t="shared" si="4"/>
        <v>0</v>
      </c>
      <c r="F38" s="90">
        <f t="shared" si="5"/>
        <v>0</v>
      </c>
      <c r="G38" s="84">
        <v>0</v>
      </c>
      <c r="H38" s="84">
        <v>0</v>
      </c>
      <c r="I38" s="84"/>
      <c r="J38" s="99"/>
      <c r="K38" s="44"/>
      <c r="P38" s="45"/>
      <c r="Q38" s="45"/>
    </row>
    <row r="39" spans="1:17" ht="30">
      <c r="A39" s="80" t="s">
        <v>36</v>
      </c>
      <c r="B39" s="86"/>
      <c r="C39" s="84"/>
      <c r="D39" s="85">
        <f t="shared" si="3"/>
        <v>0</v>
      </c>
      <c r="E39" s="85">
        <f t="shared" si="4"/>
        <v>0</v>
      </c>
      <c r="F39" s="90">
        <f t="shared" si="5"/>
        <v>0</v>
      </c>
      <c r="G39" s="84">
        <v>0</v>
      </c>
      <c r="H39" s="84">
        <v>0</v>
      </c>
      <c r="I39" s="84"/>
      <c r="J39" s="99"/>
      <c r="K39" s="44"/>
      <c r="P39" s="45"/>
      <c r="Q39" s="45"/>
    </row>
    <row r="40" spans="1:17" ht="30">
      <c r="A40" s="80" t="s">
        <v>73</v>
      </c>
      <c r="B40" s="86">
        <v>4</v>
      </c>
      <c r="C40" s="84">
        <v>4</v>
      </c>
      <c r="D40" s="85">
        <f t="shared" si="3"/>
        <v>48560</v>
      </c>
      <c r="E40" s="85">
        <f t="shared" si="4"/>
        <v>48560</v>
      </c>
      <c r="F40" s="90">
        <f t="shared" si="5"/>
        <v>100</v>
      </c>
      <c r="G40" s="84">
        <v>194.24</v>
      </c>
      <c r="H40" s="84">
        <v>0</v>
      </c>
      <c r="I40" s="84">
        <v>194.24</v>
      </c>
      <c r="J40" s="99"/>
      <c r="K40" s="44"/>
      <c r="P40" s="45"/>
      <c r="Q40" s="45"/>
    </row>
    <row r="41" spans="1:17" ht="16.5">
      <c r="A41" s="80" t="s">
        <v>38</v>
      </c>
      <c r="B41" s="86">
        <v>0</v>
      </c>
      <c r="C41" s="84"/>
      <c r="D41" s="85">
        <f t="shared" si="3"/>
        <v>0</v>
      </c>
      <c r="E41" s="85">
        <f t="shared" si="4"/>
        <v>0</v>
      </c>
      <c r="F41" s="90">
        <f t="shared" si="5"/>
        <v>0</v>
      </c>
      <c r="G41" s="84">
        <v>0</v>
      </c>
      <c r="H41" s="84">
        <v>0</v>
      </c>
      <c r="I41" s="84"/>
      <c r="J41" s="99"/>
      <c r="K41" s="44"/>
      <c r="P41" s="45"/>
      <c r="Q41" s="45"/>
    </row>
    <row r="42" spans="1:17" ht="30">
      <c r="A42" s="82" t="s">
        <v>39</v>
      </c>
      <c r="B42" s="88">
        <v>0</v>
      </c>
      <c r="C42" s="89"/>
      <c r="D42" s="91">
        <f t="shared" si="3"/>
        <v>0</v>
      </c>
      <c r="E42" s="85">
        <f t="shared" si="4"/>
        <v>0</v>
      </c>
      <c r="F42" s="90">
        <f t="shared" si="5"/>
        <v>0</v>
      </c>
      <c r="G42" s="89">
        <v>0</v>
      </c>
      <c r="H42" s="89">
        <v>0</v>
      </c>
      <c r="I42" s="89"/>
      <c r="J42" s="100"/>
      <c r="K42" s="44"/>
      <c r="P42" s="45"/>
      <c r="Q42" s="45"/>
    </row>
    <row r="43" spans="1:17" s="50" customFormat="1" ht="16.5">
      <c r="A43" s="95" t="s">
        <v>47</v>
      </c>
      <c r="B43" s="93">
        <f>SUM(B22:B42)</f>
        <v>4.25</v>
      </c>
      <c r="C43" s="93">
        <f>SUM(C22:C42)</f>
        <v>4.25</v>
      </c>
      <c r="D43" s="93">
        <f>_xlfn.IFERROR(G43/B43*1000,0)</f>
        <v>48550.58823529412</v>
      </c>
      <c r="E43" s="93">
        <f>_xlfn.IFERROR(I43/C43/$K$1*1000,0)</f>
        <v>48550.58823529412</v>
      </c>
      <c r="F43" s="94">
        <f>_xlfn.IFERROR(E43/$I$2*100,0)</f>
        <v>99.98061827696483</v>
      </c>
      <c r="G43" s="93">
        <f>SUM(G22:G42)</f>
        <v>206.34</v>
      </c>
      <c r="H43" s="93">
        <f>SUM(H22:H42)</f>
        <v>0</v>
      </c>
      <c r="I43" s="93">
        <f>SUM(I22:I42)</f>
        <v>206.34</v>
      </c>
      <c r="J43" s="93">
        <f>SUM(J22:J42)</f>
        <v>0</v>
      </c>
      <c r="K43" s="49"/>
      <c r="P43" s="51"/>
      <c r="Q43" s="51"/>
    </row>
    <row r="44" spans="1:17" s="50" customFormat="1" ht="18.75">
      <c r="A44" s="96" t="s">
        <v>48</v>
      </c>
      <c r="B44" s="93">
        <f>B21+B43</f>
        <v>749.19</v>
      </c>
      <c r="C44" s="93">
        <f>C21+C43</f>
        <v>749.19</v>
      </c>
      <c r="D44" s="93">
        <f>_xlfn.IFERROR(G44/B44*1000,0)</f>
        <v>48494.22709859981</v>
      </c>
      <c r="E44" s="93">
        <f>_xlfn.IFERROR(I44/C44/$K$1*1000,0)</f>
        <v>48494.22709859981</v>
      </c>
      <c r="F44" s="94">
        <f>_xlfn.IFERROR(E44/$I$2*100,0)</f>
        <v>99.86455333319566</v>
      </c>
      <c r="G44" s="93">
        <f>G21+G43</f>
        <v>36331.38999999999</v>
      </c>
      <c r="H44" s="93">
        <f>H21+H43</f>
        <v>8.38</v>
      </c>
      <c r="I44" s="93">
        <f>I21+I43</f>
        <v>36331.38999999999</v>
      </c>
      <c r="J44" s="93">
        <f>J21+J43</f>
        <v>8.38</v>
      </c>
      <c r="K44" s="49"/>
      <c r="P44" s="51"/>
      <c r="Q44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2"/>
  <sheetViews>
    <sheetView tabSelected="1" zoomScalePageLayoutView="0" workbookViewId="0" topLeftCell="A34">
      <selection activeCell="I45" sqref="I45"/>
    </sheetView>
  </sheetViews>
  <sheetFormatPr defaultColWidth="9.140625" defaultRowHeight="15"/>
  <cols>
    <col min="1" max="1" width="30.7109375" style="37" customWidth="1"/>
    <col min="2" max="2" width="16.8515625" style="37" customWidth="1"/>
    <col min="3" max="3" width="16.421875" style="56" customWidth="1"/>
    <col min="4" max="4" width="16.57421875" style="53" customWidth="1"/>
    <col min="5" max="5" width="14.140625" style="53" customWidth="1"/>
    <col min="6" max="6" width="16.421875" style="57" customWidth="1"/>
    <col min="7" max="7" width="15.140625" style="37" customWidth="1"/>
    <col min="8" max="8" width="12.8515625" style="37" customWidth="1"/>
    <col min="9" max="9" width="14.7109375" style="37" customWidth="1"/>
    <col min="10" max="10" width="13.140625" style="55" customWidth="1"/>
    <col min="11" max="12" width="16.28125" style="55" customWidth="1"/>
    <col min="13" max="14" width="9.28125" style="39" bestFit="1" customWidth="1"/>
    <col min="15" max="15" width="10.140625" style="39" bestFit="1" customWidth="1"/>
    <col min="16" max="16" width="9.28125" style="39" bestFit="1" customWidth="1"/>
    <col min="17" max="16384" width="9.140625" style="39" customWidth="1"/>
  </cols>
  <sheetData>
    <row r="1" spans="1:11" ht="20.25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38" t="s">
        <v>55</v>
      </c>
      <c r="K1" s="38">
        <f>VLOOKUP(month,месяцы!$A$1:$B$12,2,FALSE)</f>
        <v>1</v>
      </c>
    </row>
    <row r="2" spans="1:11" ht="16.5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</row>
    <row r="3" spans="1:12" ht="99.7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  <c r="L3" s="36"/>
    </row>
    <row r="4" spans="1:16" ht="16.5">
      <c r="A4" s="75" t="s">
        <v>2</v>
      </c>
      <c r="B4" s="83">
        <v>3</v>
      </c>
      <c r="C4" s="84">
        <v>3</v>
      </c>
      <c r="D4" s="85">
        <f>_xlfn.IFERROR(G4/B4*1000,0)</f>
        <v>46833.333333333336</v>
      </c>
      <c r="E4" s="85">
        <f>_xlfn.IFERROR(I4/C4/$K$1*1000,0)</f>
        <v>46833.333333333336</v>
      </c>
      <c r="F4" s="90">
        <f>_xlfn.IFERROR(E4/$I$2*100,0)</f>
        <v>96.44426139483801</v>
      </c>
      <c r="G4" s="84">
        <v>140.5</v>
      </c>
      <c r="H4" s="84">
        <v>0</v>
      </c>
      <c r="I4" s="86">
        <v>140.5</v>
      </c>
      <c r="J4" s="99"/>
      <c r="K4" s="44"/>
      <c r="L4" s="44"/>
      <c r="O4" s="45"/>
      <c r="P4" s="45"/>
    </row>
    <row r="5" spans="1:16" ht="16.5">
      <c r="A5" s="75" t="s">
        <v>3</v>
      </c>
      <c r="B5" s="83">
        <v>0</v>
      </c>
      <c r="C5" s="84"/>
      <c r="D5" s="85">
        <f aca="true" t="shared" si="0" ref="D5:D20">_xlfn.IFERROR(G5/B5*1000,0)</f>
        <v>0</v>
      </c>
      <c r="E5" s="85">
        <f aca="true" t="shared" si="1" ref="E5:E20">_xlfn.IFERROR(I5/C5/$K$1*1000,0)</f>
        <v>0</v>
      </c>
      <c r="F5" s="90">
        <f aca="true" t="shared" si="2" ref="F5:F20">_xlfn.IFERROR(E5/$I$2*100,0)</f>
        <v>0</v>
      </c>
      <c r="G5" s="84">
        <v>0</v>
      </c>
      <c r="H5" s="84">
        <v>0</v>
      </c>
      <c r="I5" s="86"/>
      <c r="J5" s="99"/>
      <c r="K5" s="44"/>
      <c r="L5" s="44"/>
      <c r="O5" s="45"/>
      <c r="P5" s="45"/>
    </row>
    <row r="6" spans="1:16" ht="16.5">
      <c r="A6" s="75" t="s">
        <v>4</v>
      </c>
      <c r="B6" s="83">
        <v>1</v>
      </c>
      <c r="C6" s="84">
        <v>1</v>
      </c>
      <c r="D6" s="85">
        <f t="shared" si="0"/>
        <v>48600</v>
      </c>
      <c r="E6" s="85">
        <f t="shared" si="1"/>
        <v>48600</v>
      </c>
      <c r="F6" s="90">
        <f t="shared" si="2"/>
        <v>100.08237232289952</v>
      </c>
      <c r="G6" s="84">
        <v>48.6</v>
      </c>
      <c r="H6" s="84">
        <v>0</v>
      </c>
      <c r="I6" s="86">
        <v>48.6</v>
      </c>
      <c r="J6" s="99"/>
      <c r="K6" s="44"/>
      <c r="L6" s="44"/>
      <c r="O6" s="45"/>
      <c r="P6" s="45"/>
    </row>
    <row r="7" spans="1:16" ht="16.5">
      <c r="A7" s="75" t="s">
        <v>6</v>
      </c>
      <c r="B7" s="83">
        <v>0</v>
      </c>
      <c r="C7" s="84"/>
      <c r="D7" s="85">
        <f t="shared" si="0"/>
        <v>0</v>
      </c>
      <c r="E7" s="85">
        <f t="shared" si="1"/>
        <v>0</v>
      </c>
      <c r="F7" s="90">
        <f t="shared" si="2"/>
        <v>0</v>
      </c>
      <c r="G7" s="84">
        <v>0</v>
      </c>
      <c r="H7" s="84">
        <v>0</v>
      </c>
      <c r="I7" s="86"/>
      <c r="J7" s="99"/>
      <c r="K7" s="44"/>
      <c r="L7" s="44"/>
      <c r="O7" s="45"/>
      <c r="P7" s="45"/>
    </row>
    <row r="8" spans="1:16" ht="16.5">
      <c r="A8" s="75" t="s">
        <v>7</v>
      </c>
      <c r="B8" s="86">
        <v>0.9</v>
      </c>
      <c r="C8" s="84">
        <v>0.9</v>
      </c>
      <c r="D8" s="85">
        <f t="shared" si="0"/>
        <v>48560</v>
      </c>
      <c r="E8" s="85">
        <f t="shared" si="1"/>
        <v>48560</v>
      </c>
      <c r="F8" s="90">
        <f t="shared" si="2"/>
        <v>100</v>
      </c>
      <c r="G8" s="84">
        <v>43.704</v>
      </c>
      <c r="H8" s="84">
        <v>0.45</v>
      </c>
      <c r="I8" s="86">
        <v>43.704</v>
      </c>
      <c r="J8" s="99">
        <v>0.45</v>
      </c>
      <c r="K8" s="44"/>
      <c r="L8" s="44"/>
      <c r="O8" s="45"/>
      <c r="P8" s="45"/>
    </row>
    <row r="9" spans="1:16" s="46" customFormat="1" ht="16.5">
      <c r="A9" s="75" t="s">
        <v>8</v>
      </c>
      <c r="B9" s="86">
        <v>5</v>
      </c>
      <c r="C9" s="84">
        <v>5</v>
      </c>
      <c r="D9" s="85">
        <f t="shared" si="0"/>
        <v>48560</v>
      </c>
      <c r="E9" s="85">
        <f t="shared" si="1"/>
        <v>48560</v>
      </c>
      <c r="F9" s="90">
        <f t="shared" si="2"/>
        <v>100</v>
      </c>
      <c r="G9" s="84">
        <v>242.8</v>
      </c>
      <c r="H9" s="84">
        <v>0</v>
      </c>
      <c r="I9" s="86">
        <v>242.8</v>
      </c>
      <c r="J9" s="99"/>
      <c r="K9" s="44"/>
      <c r="L9" s="44"/>
      <c r="O9" s="45"/>
      <c r="P9" s="45"/>
    </row>
    <row r="10" spans="1:16" ht="16.5">
      <c r="A10" s="75" t="s">
        <v>9</v>
      </c>
      <c r="B10" s="86">
        <v>0</v>
      </c>
      <c r="C10" s="84"/>
      <c r="D10" s="85">
        <f t="shared" si="0"/>
        <v>0</v>
      </c>
      <c r="E10" s="85">
        <f t="shared" si="1"/>
        <v>0</v>
      </c>
      <c r="F10" s="90">
        <f t="shared" si="2"/>
        <v>0</v>
      </c>
      <c r="G10" s="84">
        <v>0</v>
      </c>
      <c r="H10" s="84">
        <v>0</v>
      </c>
      <c r="I10" s="86"/>
      <c r="J10" s="99"/>
      <c r="K10" s="44"/>
      <c r="L10" s="44"/>
      <c r="O10" s="45"/>
      <c r="P10" s="45"/>
    </row>
    <row r="11" spans="1:16" ht="16.5">
      <c r="A11" s="75" t="s">
        <v>10</v>
      </c>
      <c r="B11" s="86">
        <v>0</v>
      </c>
      <c r="C11" s="84"/>
      <c r="D11" s="85">
        <f t="shared" si="0"/>
        <v>0</v>
      </c>
      <c r="E11" s="85">
        <f t="shared" si="1"/>
        <v>0</v>
      </c>
      <c r="F11" s="90">
        <f t="shared" si="2"/>
        <v>0</v>
      </c>
      <c r="G11" s="84">
        <v>0</v>
      </c>
      <c r="H11" s="84">
        <v>0</v>
      </c>
      <c r="I11" s="86"/>
      <c r="J11" s="99"/>
      <c r="K11" s="44"/>
      <c r="L11" s="44"/>
      <c r="O11" s="45"/>
      <c r="P11" s="45"/>
    </row>
    <row r="12" spans="1:16" s="46" customFormat="1" ht="16.5">
      <c r="A12" s="76" t="s">
        <v>11</v>
      </c>
      <c r="B12" s="87">
        <v>1</v>
      </c>
      <c r="C12" s="84">
        <v>1</v>
      </c>
      <c r="D12" s="85">
        <f t="shared" si="0"/>
        <v>48600</v>
      </c>
      <c r="E12" s="85">
        <f t="shared" si="1"/>
        <v>48600</v>
      </c>
      <c r="F12" s="90">
        <f t="shared" si="2"/>
        <v>100.08237232289952</v>
      </c>
      <c r="G12" s="84">
        <v>48.6</v>
      </c>
      <c r="H12" s="84">
        <v>0</v>
      </c>
      <c r="I12" s="86">
        <v>48.6</v>
      </c>
      <c r="J12" s="99"/>
      <c r="K12" s="44"/>
      <c r="L12" s="44"/>
      <c r="O12" s="45"/>
      <c r="P12" s="45"/>
    </row>
    <row r="13" spans="1:16" s="47" customFormat="1" ht="16.5">
      <c r="A13" s="75" t="s">
        <v>12</v>
      </c>
      <c r="B13" s="86">
        <v>0</v>
      </c>
      <c r="C13" s="84"/>
      <c r="D13" s="85">
        <f t="shared" si="0"/>
        <v>0</v>
      </c>
      <c r="E13" s="85">
        <f t="shared" si="1"/>
        <v>0</v>
      </c>
      <c r="F13" s="90">
        <f t="shared" si="2"/>
        <v>0</v>
      </c>
      <c r="G13" s="84">
        <v>0</v>
      </c>
      <c r="H13" s="84">
        <v>0</v>
      </c>
      <c r="I13" s="86"/>
      <c r="J13" s="99"/>
      <c r="K13" s="44"/>
      <c r="L13" s="44"/>
      <c r="O13" s="45"/>
      <c r="P13" s="45"/>
    </row>
    <row r="14" spans="1:16" s="46" customFormat="1" ht="30">
      <c r="A14" s="76" t="s">
        <v>13</v>
      </c>
      <c r="B14" s="87">
        <v>4</v>
      </c>
      <c r="C14" s="84">
        <v>4</v>
      </c>
      <c r="D14" s="85">
        <f>_xlfn.IFERROR(G14/B14*1000,0)</f>
        <v>47525</v>
      </c>
      <c r="E14" s="85">
        <f t="shared" si="1"/>
        <v>47525</v>
      </c>
      <c r="F14" s="90">
        <f t="shared" si="2"/>
        <v>97.86861614497528</v>
      </c>
      <c r="G14" s="84">
        <v>190.1</v>
      </c>
      <c r="H14" s="84">
        <v>0</v>
      </c>
      <c r="I14" s="86">
        <v>190.1</v>
      </c>
      <c r="J14" s="99"/>
      <c r="K14" s="44"/>
      <c r="L14" s="44"/>
      <c r="O14" s="45"/>
      <c r="P14" s="45"/>
    </row>
    <row r="15" spans="1:16" s="46" customFormat="1" ht="16.5">
      <c r="A15" s="75" t="s">
        <v>14</v>
      </c>
      <c r="B15" s="86">
        <v>3</v>
      </c>
      <c r="C15" s="84">
        <v>3</v>
      </c>
      <c r="D15" s="85">
        <f t="shared" si="0"/>
        <v>46133.333333333336</v>
      </c>
      <c r="E15" s="85">
        <f t="shared" si="1"/>
        <v>46133.333333333336</v>
      </c>
      <c r="F15" s="90">
        <f t="shared" si="2"/>
        <v>95.00274574409666</v>
      </c>
      <c r="G15" s="84">
        <v>138.4</v>
      </c>
      <c r="H15" s="84">
        <v>0</v>
      </c>
      <c r="I15" s="86">
        <v>138.4</v>
      </c>
      <c r="J15" s="99"/>
      <c r="K15" s="44"/>
      <c r="L15" s="44"/>
      <c r="O15" s="45"/>
      <c r="P15" s="45"/>
    </row>
    <row r="16" spans="1:16" s="46" customFormat="1" ht="16.5">
      <c r="A16" s="77" t="s">
        <v>67</v>
      </c>
      <c r="B16" s="86">
        <v>0</v>
      </c>
      <c r="C16" s="84"/>
      <c r="D16" s="85">
        <f t="shared" si="0"/>
        <v>0</v>
      </c>
      <c r="E16" s="85">
        <f t="shared" si="1"/>
        <v>0</v>
      </c>
      <c r="F16" s="90">
        <f t="shared" si="2"/>
        <v>0</v>
      </c>
      <c r="G16" s="84">
        <v>0</v>
      </c>
      <c r="H16" s="84">
        <v>0</v>
      </c>
      <c r="I16" s="86"/>
      <c r="J16" s="99"/>
      <c r="K16" s="44"/>
      <c r="L16" s="44"/>
      <c r="O16" s="45"/>
      <c r="P16" s="45"/>
    </row>
    <row r="17" spans="1:16" s="46" customFormat="1" ht="16.5">
      <c r="A17" s="75" t="s">
        <v>15</v>
      </c>
      <c r="B17" s="86">
        <v>2</v>
      </c>
      <c r="C17" s="84">
        <v>2</v>
      </c>
      <c r="D17" s="85">
        <f t="shared" si="0"/>
        <v>48550</v>
      </c>
      <c r="E17" s="85">
        <f t="shared" si="1"/>
        <v>48550</v>
      </c>
      <c r="F17" s="90">
        <f t="shared" si="2"/>
        <v>99.97940691927512</v>
      </c>
      <c r="G17" s="84">
        <v>97.1</v>
      </c>
      <c r="H17" s="84">
        <v>0</v>
      </c>
      <c r="I17" s="86">
        <v>97.1</v>
      </c>
      <c r="J17" s="99"/>
      <c r="K17" s="44"/>
      <c r="L17" s="44"/>
      <c r="O17" s="45"/>
      <c r="P17" s="45"/>
    </row>
    <row r="18" spans="1:16" ht="16.5">
      <c r="A18" s="75" t="s">
        <v>16</v>
      </c>
      <c r="B18" s="86">
        <v>5</v>
      </c>
      <c r="C18" s="84">
        <v>5</v>
      </c>
      <c r="D18" s="85">
        <f t="shared" si="0"/>
        <v>48560</v>
      </c>
      <c r="E18" s="85">
        <f t="shared" si="1"/>
        <v>48560</v>
      </c>
      <c r="F18" s="90">
        <f t="shared" si="2"/>
        <v>100</v>
      </c>
      <c r="G18" s="84">
        <v>242.8</v>
      </c>
      <c r="H18" s="84">
        <v>0</v>
      </c>
      <c r="I18" s="86">
        <v>242.8</v>
      </c>
      <c r="J18" s="99"/>
      <c r="K18" s="44"/>
      <c r="L18" s="44"/>
      <c r="O18" s="45"/>
      <c r="P18" s="45"/>
    </row>
    <row r="19" spans="1:16" ht="16.5">
      <c r="A19" s="75" t="s">
        <v>17</v>
      </c>
      <c r="B19" s="86">
        <v>1</v>
      </c>
      <c r="C19" s="84">
        <v>1</v>
      </c>
      <c r="D19" s="85">
        <f t="shared" si="0"/>
        <v>48560</v>
      </c>
      <c r="E19" s="85">
        <f t="shared" si="1"/>
        <v>48560</v>
      </c>
      <c r="F19" s="90">
        <f t="shared" si="2"/>
        <v>100</v>
      </c>
      <c r="G19" s="84">
        <v>48.56</v>
      </c>
      <c r="H19" s="84">
        <v>0</v>
      </c>
      <c r="I19" s="86">
        <v>48.56</v>
      </c>
      <c r="J19" s="99"/>
      <c r="K19" s="44"/>
      <c r="L19" s="44"/>
      <c r="O19" s="45"/>
      <c r="P19" s="45"/>
    </row>
    <row r="20" spans="1:16" ht="16.5">
      <c r="A20" s="78" t="s">
        <v>18</v>
      </c>
      <c r="B20" s="88">
        <v>0</v>
      </c>
      <c r="C20" s="89"/>
      <c r="D20" s="91">
        <f t="shared" si="0"/>
        <v>0</v>
      </c>
      <c r="E20" s="85">
        <f t="shared" si="1"/>
        <v>0</v>
      </c>
      <c r="F20" s="90">
        <f t="shared" si="2"/>
        <v>0</v>
      </c>
      <c r="G20" s="89">
        <v>0</v>
      </c>
      <c r="H20" s="89">
        <v>0</v>
      </c>
      <c r="I20" s="88"/>
      <c r="J20" s="100"/>
      <c r="K20" s="44"/>
      <c r="L20" s="44"/>
      <c r="O20" s="45"/>
      <c r="P20" s="45"/>
    </row>
    <row r="21" spans="1:16" s="50" customFormat="1" ht="16.5">
      <c r="A21" s="79" t="s">
        <v>46</v>
      </c>
      <c r="B21" s="93">
        <f>SUM(B4:B20)</f>
        <v>25.9</v>
      </c>
      <c r="C21" s="93">
        <f>SUM(C4:C20)</f>
        <v>25.9</v>
      </c>
      <c r="D21" s="93">
        <f>_xlfn.IFERROR(G21/B21*1000,0)</f>
        <v>47921.38996138996</v>
      </c>
      <c r="E21" s="93">
        <f>_xlfn.IFERROR(I21/C21/$K$1*1000,0)</f>
        <v>47921.38996138996</v>
      </c>
      <c r="F21" s="94">
        <f>_xlfn.IFERROR(E21/$I$2*100,0)</f>
        <v>98.68490519231871</v>
      </c>
      <c r="G21" s="93">
        <f>SUM(G4:G20)</f>
        <v>1241.164</v>
      </c>
      <c r="H21" s="93">
        <f>SUM(H4:H20)</f>
        <v>0.45</v>
      </c>
      <c r="I21" s="93">
        <f>SUM(I4:I20)</f>
        <v>1241.164</v>
      </c>
      <c r="J21" s="93">
        <f>SUM(J4:J20)</f>
        <v>0.45</v>
      </c>
      <c r="K21" s="49"/>
      <c r="L21" s="49"/>
      <c r="O21" s="51"/>
      <c r="P21" s="51"/>
    </row>
    <row r="22" spans="1:16" ht="30">
      <c r="A22" s="80" t="s">
        <v>19</v>
      </c>
      <c r="B22" s="86">
        <v>26.9</v>
      </c>
      <c r="C22" s="84">
        <v>26.9</v>
      </c>
      <c r="D22" s="85">
        <f aca="true" t="shared" si="3" ref="D22:D42">_xlfn.IFERROR(G22/B22*1000,0)</f>
        <v>48665.42750929368</v>
      </c>
      <c r="E22" s="85">
        <f aca="true" t="shared" si="4" ref="E22:E42">_xlfn.IFERROR(I22/C22/$K$1*1000,0)</f>
        <v>48665.42750929368</v>
      </c>
      <c r="F22" s="90">
        <f aca="true" t="shared" si="5" ref="F22:F42">_xlfn.IFERROR(E22/$I$2*100,0)</f>
        <v>100.21710772095074</v>
      </c>
      <c r="G22" s="84">
        <v>1309.1</v>
      </c>
      <c r="H22" s="84">
        <v>0</v>
      </c>
      <c r="I22" s="84">
        <v>1309.1</v>
      </c>
      <c r="J22" s="99"/>
      <c r="K22" s="44"/>
      <c r="L22" s="44"/>
      <c r="O22" s="45"/>
      <c r="P22" s="45"/>
    </row>
    <row r="23" spans="1:16" ht="30">
      <c r="A23" s="80" t="s">
        <v>68</v>
      </c>
      <c r="B23" s="86">
        <v>8.8</v>
      </c>
      <c r="C23" s="84">
        <v>8.8</v>
      </c>
      <c r="D23" s="85">
        <f t="shared" si="3"/>
        <v>46136.36363636363</v>
      </c>
      <c r="E23" s="85">
        <f t="shared" si="4"/>
        <v>46136.36363636363</v>
      </c>
      <c r="F23" s="90">
        <f t="shared" si="5"/>
        <v>95.00898607158904</v>
      </c>
      <c r="G23" s="84">
        <v>406</v>
      </c>
      <c r="H23" s="84">
        <v>0.1</v>
      </c>
      <c r="I23" s="84">
        <v>406</v>
      </c>
      <c r="J23" s="99">
        <v>0.1</v>
      </c>
      <c r="K23" s="44"/>
      <c r="L23" s="44"/>
      <c r="O23" s="45"/>
      <c r="P23" s="45"/>
    </row>
    <row r="24" spans="1:16" ht="30">
      <c r="A24" s="80" t="s">
        <v>21</v>
      </c>
      <c r="B24" s="86">
        <v>23.9</v>
      </c>
      <c r="C24" s="84">
        <v>23.9</v>
      </c>
      <c r="D24" s="85">
        <f t="shared" si="3"/>
        <v>48217.573221757324</v>
      </c>
      <c r="E24" s="85">
        <f t="shared" si="4"/>
        <v>48217.573221757324</v>
      </c>
      <c r="F24" s="90">
        <f t="shared" si="5"/>
        <v>99.29483777132893</v>
      </c>
      <c r="G24" s="84">
        <v>1152.4</v>
      </c>
      <c r="H24" s="84">
        <v>0</v>
      </c>
      <c r="I24" s="84">
        <v>1152.4</v>
      </c>
      <c r="J24" s="99"/>
      <c r="K24" s="44"/>
      <c r="L24" s="44"/>
      <c r="O24" s="45"/>
      <c r="P24" s="45"/>
    </row>
    <row r="25" spans="1:16" ht="30">
      <c r="A25" s="80" t="s">
        <v>22</v>
      </c>
      <c r="B25" s="86">
        <v>29.88</v>
      </c>
      <c r="C25" s="84">
        <v>29.88</v>
      </c>
      <c r="D25" s="85">
        <f t="shared" si="3"/>
        <v>47259.03614457831</v>
      </c>
      <c r="E25" s="85">
        <f t="shared" si="4"/>
        <v>47259.03614457831</v>
      </c>
      <c r="F25" s="90">
        <f t="shared" si="5"/>
        <v>97.32091463051547</v>
      </c>
      <c r="G25" s="84">
        <v>1412.1</v>
      </c>
      <c r="H25" s="84">
        <v>0</v>
      </c>
      <c r="I25" s="84">
        <v>1412.1</v>
      </c>
      <c r="J25" s="99"/>
      <c r="K25" s="44"/>
      <c r="L25" s="44"/>
      <c r="O25" s="45"/>
      <c r="P25" s="45"/>
    </row>
    <row r="26" spans="1:16" ht="30">
      <c r="A26" s="80" t="s">
        <v>23</v>
      </c>
      <c r="B26" s="86">
        <v>7.2</v>
      </c>
      <c r="C26" s="84">
        <v>7.2</v>
      </c>
      <c r="D26" s="85">
        <f t="shared" si="3"/>
        <v>53888.88888888888</v>
      </c>
      <c r="E26" s="85">
        <f t="shared" si="4"/>
        <v>53888.88888888888</v>
      </c>
      <c r="F26" s="90">
        <f t="shared" si="5"/>
        <v>110.9738239062786</v>
      </c>
      <c r="G26" s="84">
        <v>388</v>
      </c>
      <c r="H26" s="84">
        <v>0</v>
      </c>
      <c r="I26" s="84">
        <v>388</v>
      </c>
      <c r="J26" s="99"/>
      <c r="K26" s="44"/>
      <c r="L26" s="44"/>
      <c r="O26" s="45"/>
      <c r="P26" s="45"/>
    </row>
    <row r="27" spans="1:16" ht="16.5">
      <c r="A27" s="80" t="s">
        <v>24</v>
      </c>
      <c r="B27" s="86">
        <v>30.4</v>
      </c>
      <c r="C27" s="84">
        <v>30.4</v>
      </c>
      <c r="D27" s="85">
        <f t="shared" si="3"/>
        <v>48559.86842105263</v>
      </c>
      <c r="E27" s="85">
        <f t="shared" si="4"/>
        <v>48559.86842105263</v>
      </c>
      <c r="F27" s="90">
        <f t="shared" si="5"/>
        <v>99.99972903841152</v>
      </c>
      <c r="G27" s="84">
        <v>1476.22</v>
      </c>
      <c r="H27" s="84">
        <v>0</v>
      </c>
      <c r="I27" s="84">
        <v>1476.22</v>
      </c>
      <c r="J27" s="99"/>
      <c r="K27" s="44"/>
      <c r="L27" s="44"/>
      <c r="O27" s="45"/>
      <c r="P27" s="45"/>
    </row>
    <row r="28" spans="1:16" ht="30">
      <c r="A28" s="80" t="s">
        <v>25</v>
      </c>
      <c r="B28" s="101">
        <v>0</v>
      </c>
      <c r="C28" s="84"/>
      <c r="D28" s="85">
        <f t="shared" si="3"/>
        <v>0</v>
      </c>
      <c r="E28" s="85">
        <f t="shared" si="4"/>
        <v>0</v>
      </c>
      <c r="F28" s="90">
        <f t="shared" si="5"/>
        <v>0</v>
      </c>
      <c r="G28" s="84">
        <v>0</v>
      </c>
      <c r="H28" s="84">
        <v>0</v>
      </c>
      <c r="I28" s="84"/>
      <c r="J28" s="99"/>
      <c r="K28" s="44"/>
      <c r="L28" s="44"/>
      <c r="O28" s="45"/>
      <c r="P28" s="45"/>
    </row>
    <row r="29" spans="1:16" ht="16.5">
      <c r="A29" s="80" t="s">
        <v>26</v>
      </c>
      <c r="B29" s="101">
        <v>0</v>
      </c>
      <c r="C29" s="84">
        <v>0</v>
      </c>
      <c r="D29" s="85">
        <f t="shared" si="3"/>
        <v>0</v>
      </c>
      <c r="E29" s="85">
        <f t="shared" si="4"/>
        <v>0</v>
      </c>
      <c r="F29" s="90">
        <f t="shared" si="5"/>
        <v>0</v>
      </c>
      <c r="G29" s="84">
        <v>0</v>
      </c>
      <c r="H29" s="84">
        <v>0</v>
      </c>
      <c r="I29" s="84">
        <v>0</v>
      </c>
      <c r="J29" s="99">
        <v>0</v>
      </c>
      <c r="K29" s="44"/>
      <c r="L29" s="44"/>
      <c r="O29" s="45"/>
      <c r="P29" s="45"/>
    </row>
    <row r="30" spans="1:16" ht="16.5">
      <c r="A30" s="80" t="s">
        <v>27</v>
      </c>
      <c r="B30" s="86">
        <v>28.3</v>
      </c>
      <c r="C30" s="84">
        <v>28.3</v>
      </c>
      <c r="D30" s="85">
        <f t="shared" si="3"/>
        <v>46206.19964664311</v>
      </c>
      <c r="E30" s="85">
        <f t="shared" si="4"/>
        <v>46206.19964664311</v>
      </c>
      <c r="F30" s="90">
        <f t="shared" si="5"/>
        <v>95.15279993130788</v>
      </c>
      <c r="G30" s="84">
        <v>1307.63545</v>
      </c>
      <c r="H30" s="84">
        <v>2.47</v>
      </c>
      <c r="I30" s="84">
        <v>1307.63545</v>
      </c>
      <c r="J30" s="99">
        <v>2.47</v>
      </c>
      <c r="K30" s="44"/>
      <c r="L30" s="44"/>
      <c r="O30" s="45"/>
      <c r="P30" s="45"/>
    </row>
    <row r="31" spans="1:16" ht="16.5">
      <c r="A31" s="81" t="s">
        <v>28</v>
      </c>
      <c r="B31" s="101">
        <v>15</v>
      </c>
      <c r="C31" s="84">
        <v>15</v>
      </c>
      <c r="D31" s="85">
        <f t="shared" si="3"/>
        <v>48559.99999999999</v>
      </c>
      <c r="E31" s="85">
        <f t="shared" si="4"/>
        <v>48559.99999999999</v>
      </c>
      <c r="F31" s="90">
        <f t="shared" si="5"/>
        <v>99.99999999999999</v>
      </c>
      <c r="G31" s="84">
        <v>728.4</v>
      </c>
      <c r="H31" s="84">
        <v>0</v>
      </c>
      <c r="I31" s="84">
        <v>728.4</v>
      </c>
      <c r="J31" s="99"/>
      <c r="K31" s="44"/>
      <c r="L31" s="44"/>
      <c r="O31" s="45"/>
      <c r="P31" s="45"/>
    </row>
    <row r="32" spans="1:16" ht="16.5">
      <c r="A32" s="80" t="s">
        <v>29</v>
      </c>
      <c r="B32" s="101">
        <v>27.5</v>
      </c>
      <c r="C32" s="84">
        <v>27.5</v>
      </c>
      <c r="D32" s="85">
        <f t="shared" si="3"/>
        <v>46138.181818181816</v>
      </c>
      <c r="E32" s="85">
        <f t="shared" si="4"/>
        <v>46138.181818181816</v>
      </c>
      <c r="F32" s="90">
        <f t="shared" si="5"/>
        <v>95.01273026808447</v>
      </c>
      <c r="G32" s="84">
        <v>1268.8</v>
      </c>
      <c r="H32" s="84">
        <v>48.3</v>
      </c>
      <c r="I32" s="84">
        <v>1268.8</v>
      </c>
      <c r="J32" s="99">
        <v>48.3</v>
      </c>
      <c r="K32" s="44"/>
      <c r="L32" s="44"/>
      <c r="O32" s="45"/>
      <c r="P32" s="45"/>
    </row>
    <row r="33" spans="1:16" ht="30">
      <c r="A33" s="80" t="s">
        <v>30</v>
      </c>
      <c r="B33" s="101">
        <v>15.45</v>
      </c>
      <c r="C33" s="84">
        <v>15.45</v>
      </c>
      <c r="D33" s="85">
        <f t="shared" si="3"/>
        <v>47792.88025889968</v>
      </c>
      <c r="E33" s="85">
        <f t="shared" si="4"/>
        <v>47792.88025889968</v>
      </c>
      <c r="F33" s="90">
        <f t="shared" si="5"/>
        <v>98.42026412458748</v>
      </c>
      <c r="G33" s="84">
        <v>738.4</v>
      </c>
      <c r="H33" s="84">
        <v>0</v>
      </c>
      <c r="I33" s="84">
        <v>738.4</v>
      </c>
      <c r="J33" s="99"/>
      <c r="K33" s="44"/>
      <c r="L33" s="44"/>
      <c r="O33" s="45"/>
      <c r="P33" s="45"/>
    </row>
    <row r="34" spans="1:16" ht="30">
      <c r="A34" s="80" t="s">
        <v>69</v>
      </c>
      <c r="B34" s="86">
        <v>10.6</v>
      </c>
      <c r="C34" s="84">
        <v>10.6</v>
      </c>
      <c r="D34" s="85">
        <f t="shared" si="3"/>
        <v>48622.64150943396</v>
      </c>
      <c r="E34" s="85">
        <f t="shared" si="4"/>
        <v>48622.64150943396</v>
      </c>
      <c r="F34" s="90">
        <f t="shared" si="5"/>
        <v>100.12899816605017</v>
      </c>
      <c r="G34" s="84">
        <v>515.4</v>
      </c>
      <c r="H34" s="84">
        <v>0</v>
      </c>
      <c r="I34" s="84">
        <v>515.4</v>
      </c>
      <c r="J34" s="99"/>
      <c r="K34" s="44"/>
      <c r="L34" s="44"/>
      <c r="O34" s="45"/>
      <c r="P34" s="45"/>
    </row>
    <row r="35" spans="1:16" ht="16.5">
      <c r="A35" s="80" t="s">
        <v>32</v>
      </c>
      <c r="B35" s="86">
        <v>33.3</v>
      </c>
      <c r="C35" s="84">
        <v>33.3</v>
      </c>
      <c r="D35" s="85">
        <f t="shared" si="3"/>
        <v>48591.5915915916</v>
      </c>
      <c r="E35" s="85">
        <f t="shared" si="4"/>
        <v>48591.5915915916</v>
      </c>
      <c r="F35" s="90">
        <f t="shared" si="5"/>
        <v>100.06505681958731</v>
      </c>
      <c r="G35" s="84">
        <v>1618.1</v>
      </c>
      <c r="H35" s="84">
        <v>1.5</v>
      </c>
      <c r="I35" s="84">
        <v>1618.1</v>
      </c>
      <c r="J35" s="99">
        <v>1.5</v>
      </c>
      <c r="K35" s="44"/>
      <c r="L35" s="44"/>
      <c r="O35" s="45"/>
      <c r="P35" s="45"/>
    </row>
    <row r="36" spans="1:16" ht="30">
      <c r="A36" s="80" t="s">
        <v>70</v>
      </c>
      <c r="B36" s="86">
        <v>0</v>
      </c>
      <c r="C36" s="84"/>
      <c r="D36" s="85">
        <f t="shared" si="3"/>
        <v>0</v>
      </c>
      <c r="E36" s="85">
        <f t="shared" si="4"/>
        <v>0</v>
      </c>
      <c r="F36" s="90">
        <f t="shared" si="5"/>
        <v>0</v>
      </c>
      <c r="G36" s="84">
        <v>0</v>
      </c>
      <c r="H36" s="84">
        <v>0</v>
      </c>
      <c r="I36" s="84"/>
      <c r="J36" s="99"/>
      <c r="K36" s="44"/>
      <c r="L36" s="44"/>
      <c r="O36" s="45"/>
      <c r="P36" s="45"/>
    </row>
    <row r="37" spans="1:16" ht="16.5">
      <c r="A37" s="80" t="s">
        <v>74</v>
      </c>
      <c r="B37" s="92">
        <v>26.4</v>
      </c>
      <c r="C37" s="84">
        <v>26.4</v>
      </c>
      <c r="D37" s="85">
        <f t="shared" si="3"/>
        <v>48560.606060606064</v>
      </c>
      <c r="E37" s="85">
        <f t="shared" si="4"/>
        <v>48560.606060606064</v>
      </c>
      <c r="F37" s="90">
        <f t="shared" si="5"/>
        <v>100.00124806549849</v>
      </c>
      <c r="G37" s="84">
        <v>1282</v>
      </c>
      <c r="H37" s="84">
        <v>0</v>
      </c>
      <c r="I37" s="84">
        <v>1282</v>
      </c>
      <c r="J37" s="86"/>
      <c r="K37" s="60"/>
      <c r="L37" s="44"/>
      <c r="O37" s="45"/>
      <c r="P37" s="45"/>
    </row>
    <row r="38" spans="1:16" ht="30">
      <c r="A38" s="80" t="s">
        <v>72</v>
      </c>
      <c r="B38" s="86">
        <v>0</v>
      </c>
      <c r="C38" s="84"/>
      <c r="D38" s="85">
        <f t="shared" si="3"/>
        <v>0</v>
      </c>
      <c r="E38" s="85">
        <f t="shared" si="4"/>
        <v>0</v>
      </c>
      <c r="F38" s="90">
        <f t="shared" si="5"/>
        <v>0</v>
      </c>
      <c r="G38" s="84">
        <v>0</v>
      </c>
      <c r="H38" s="84">
        <v>0</v>
      </c>
      <c r="I38" s="84"/>
      <c r="J38" s="99"/>
      <c r="K38" s="44"/>
      <c r="L38" s="44"/>
      <c r="O38" s="45"/>
      <c r="P38" s="45"/>
    </row>
    <row r="39" spans="1:16" ht="30">
      <c r="A39" s="80" t="s">
        <v>36</v>
      </c>
      <c r="B39" s="86">
        <v>18</v>
      </c>
      <c r="C39" s="84">
        <v>18</v>
      </c>
      <c r="D39" s="85">
        <f t="shared" si="3"/>
        <v>46161.11111111111</v>
      </c>
      <c r="E39" s="85">
        <f t="shared" si="4"/>
        <v>46161.11111111111</v>
      </c>
      <c r="F39" s="90">
        <f t="shared" si="5"/>
        <v>95.0599487461102</v>
      </c>
      <c r="G39" s="84">
        <v>830.9</v>
      </c>
      <c r="H39" s="84">
        <v>0</v>
      </c>
      <c r="I39" s="84">
        <v>830.9</v>
      </c>
      <c r="J39" s="99"/>
      <c r="K39" s="44"/>
      <c r="L39" s="44"/>
      <c r="O39" s="45"/>
      <c r="P39" s="45"/>
    </row>
    <row r="40" spans="1:16" ht="30">
      <c r="A40" s="80" t="s">
        <v>73</v>
      </c>
      <c r="B40" s="86">
        <v>8.8</v>
      </c>
      <c r="C40" s="84">
        <v>8.8</v>
      </c>
      <c r="D40" s="85">
        <f t="shared" si="3"/>
        <v>48559.65909090909</v>
      </c>
      <c r="E40" s="85">
        <f t="shared" si="4"/>
        <v>48559.65909090909</v>
      </c>
      <c r="F40" s="90">
        <f t="shared" si="5"/>
        <v>99.99929796315709</v>
      </c>
      <c r="G40" s="84">
        <v>427.325</v>
      </c>
      <c r="H40" s="84">
        <v>0</v>
      </c>
      <c r="I40" s="84">
        <v>427.325</v>
      </c>
      <c r="J40" s="99"/>
      <c r="K40" s="44"/>
      <c r="L40" s="44"/>
      <c r="O40" s="45"/>
      <c r="P40" s="45"/>
    </row>
    <row r="41" spans="1:16" ht="16.5">
      <c r="A41" s="80" t="s">
        <v>38</v>
      </c>
      <c r="B41" s="86">
        <v>28.6</v>
      </c>
      <c r="C41" s="84">
        <v>28.6</v>
      </c>
      <c r="D41" s="85">
        <f t="shared" si="3"/>
        <v>48560.139860139854</v>
      </c>
      <c r="E41" s="85">
        <f t="shared" si="4"/>
        <v>48560.139860139854</v>
      </c>
      <c r="F41" s="90">
        <f t="shared" si="5"/>
        <v>100.00028801511502</v>
      </c>
      <c r="G41" s="84">
        <v>1388.82</v>
      </c>
      <c r="H41" s="84">
        <v>0</v>
      </c>
      <c r="I41" s="84">
        <v>1388.82</v>
      </c>
      <c r="J41" s="99"/>
      <c r="K41" s="44"/>
      <c r="L41" s="44"/>
      <c r="O41" s="45"/>
      <c r="P41" s="45"/>
    </row>
    <row r="42" spans="1:16" ht="30">
      <c r="A42" s="82" t="s">
        <v>39</v>
      </c>
      <c r="B42" s="88">
        <v>29.94</v>
      </c>
      <c r="C42" s="89">
        <v>29.94</v>
      </c>
      <c r="D42" s="91">
        <f t="shared" si="3"/>
        <v>48560.45424181697</v>
      </c>
      <c r="E42" s="85">
        <f t="shared" si="4"/>
        <v>48560.45424181697</v>
      </c>
      <c r="F42" s="90">
        <f t="shared" si="5"/>
        <v>100.00093542384056</v>
      </c>
      <c r="G42" s="89">
        <v>1453.9</v>
      </c>
      <c r="H42" s="89">
        <v>0</v>
      </c>
      <c r="I42" s="89">
        <v>1453.9</v>
      </c>
      <c r="J42" s="100"/>
      <c r="K42" s="44"/>
      <c r="L42" s="44"/>
      <c r="O42" s="45"/>
      <c r="P42" s="45"/>
    </row>
    <row r="43" spans="1:16" s="65" customFormat="1" ht="16.5">
      <c r="A43" s="95" t="s">
        <v>47</v>
      </c>
      <c r="B43" s="93">
        <f>SUM(B22:B42)</f>
        <v>368.97</v>
      </c>
      <c r="C43" s="93">
        <f>SUM(C22:C42)</f>
        <v>368.97</v>
      </c>
      <c r="D43" s="93">
        <f>_xlfn.IFERROR(G43/B43*1000,0)</f>
        <v>47980.86687264547</v>
      </c>
      <c r="E43" s="93">
        <f>_xlfn.IFERROR(I43/C43/$K$1*1000,0)</f>
        <v>47980.86687264547</v>
      </c>
      <c r="F43" s="94">
        <f>_xlfn.IFERROR(E43/$I$2*100,0)</f>
        <v>98.8073864757938</v>
      </c>
      <c r="G43" s="93">
        <f>SUM(G22:G42)</f>
        <v>17703.50045</v>
      </c>
      <c r="H43" s="93">
        <f>SUM(H22:H42)</f>
        <v>52.37</v>
      </c>
      <c r="I43" s="93">
        <f>SUM(I22:I42)</f>
        <v>17703.50045</v>
      </c>
      <c r="J43" s="93">
        <f>SUM(J22:J42)</f>
        <v>52.37</v>
      </c>
      <c r="K43" s="64"/>
      <c r="L43" s="64"/>
      <c r="O43" s="66"/>
      <c r="P43" s="66"/>
    </row>
    <row r="44" spans="1:16" s="65" customFormat="1" ht="18.75">
      <c r="A44" s="96" t="s">
        <v>48</v>
      </c>
      <c r="B44" s="93">
        <f>B21+B43</f>
        <v>394.87</v>
      </c>
      <c r="C44" s="93">
        <f>C21+C43</f>
        <v>394.87</v>
      </c>
      <c r="D44" s="93">
        <f>_xlfn.IFERROR(G44/B44*1000,0)</f>
        <v>47976.96571023375</v>
      </c>
      <c r="E44" s="93">
        <f>_xlfn.IFERROR(I44/C44/$K$1*1000,0)</f>
        <v>47976.96571023375</v>
      </c>
      <c r="F44" s="94">
        <f>_xlfn.IFERROR(E44/$I$2*100,0)</f>
        <v>98.79935278054727</v>
      </c>
      <c r="G44" s="93">
        <f>G21+G43</f>
        <v>18944.66445</v>
      </c>
      <c r="H44" s="93">
        <f>H21+H43</f>
        <v>52.82</v>
      </c>
      <c r="I44" s="93">
        <f>I21+I43</f>
        <v>18944.66445</v>
      </c>
      <c r="J44" s="93">
        <f>J21+J43</f>
        <v>52.82</v>
      </c>
      <c r="K44" s="64"/>
      <c r="L44" s="64"/>
      <c r="O44" s="66"/>
      <c r="P44" s="66"/>
    </row>
    <row r="45" spans="1:16" ht="33">
      <c r="A45" s="67" t="s">
        <v>52</v>
      </c>
      <c r="B45" s="102">
        <v>59.6</v>
      </c>
      <c r="C45" s="102">
        <v>59.6</v>
      </c>
      <c r="D45" s="103">
        <f>_xlfn.IFERROR(G45/B45*1000,0)</f>
        <v>47050.33557046981</v>
      </c>
      <c r="E45" s="103">
        <f>_xlfn.IFERROR(I45/C45/$K$1*1000,0)</f>
        <v>47050.33557046981</v>
      </c>
      <c r="F45" s="102">
        <f>_xlfn.IFERROR(E45/$I$2*100,0)</f>
        <v>96.89113585352102</v>
      </c>
      <c r="G45" s="102">
        <v>2804.2000000000007</v>
      </c>
      <c r="H45" s="102"/>
      <c r="I45" s="102">
        <v>2804.2000000000007</v>
      </c>
      <c r="J45" s="104"/>
      <c r="K45" s="68"/>
      <c r="O45" s="45"/>
      <c r="P45" s="45"/>
    </row>
    <row r="46" spans="2:16" ht="17.25" thickBot="1">
      <c r="B46" s="53"/>
      <c r="C46" s="53"/>
      <c r="F46" s="53"/>
      <c r="G46" s="53"/>
      <c r="H46" s="53"/>
      <c r="I46" s="53"/>
      <c r="J46" s="53"/>
      <c r="K46" s="69"/>
      <c r="O46" s="45"/>
      <c r="P46" s="45"/>
    </row>
    <row r="47" spans="1:11" ht="33.75" thickBot="1">
      <c r="A47" s="70" t="s">
        <v>53</v>
      </c>
      <c r="B47" s="71">
        <f>B44+B45</f>
        <v>454.47</v>
      </c>
      <c r="C47" s="71">
        <f>C44+C45</f>
        <v>454.47</v>
      </c>
      <c r="D47" s="72">
        <f>_xlfn.IFERROR(G47/B47*1000,0)</f>
        <v>47855.445794001804</v>
      </c>
      <c r="E47" s="72">
        <f>_xlfn.IFERROR(I47/C47/$K$1*1000,0)</f>
        <v>47855.445794001804</v>
      </c>
      <c r="F47" s="73">
        <f>E47/$I$2*100</f>
        <v>98.5491058360828</v>
      </c>
      <c r="G47" s="71">
        <f>G44+G45</f>
        <v>21748.86445</v>
      </c>
      <c r="H47" s="71">
        <f>H44+H45</f>
        <v>52.82</v>
      </c>
      <c r="I47" s="71">
        <f>I44+I45</f>
        <v>21748.86445</v>
      </c>
      <c r="J47" s="71">
        <f>J44+J45</f>
        <v>52.82</v>
      </c>
      <c r="K47" s="74"/>
    </row>
    <row r="52" ht="16.5">
      <c r="B52" s="53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33"/>
  <sheetViews>
    <sheetView workbookViewId="0" topLeftCell="A19">
      <selection activeCell="O30" sqref="O30"/>
    </sheetView>
  </sheetViews>
  <sheetFormatPr defaultColWidth="16.421875" defaultRowHeight="15"/>
  <cols>
    <col min="1" max="1" width="34.57421875" style="37" customWidth="1"/>
    <col min="2" max="2" width="16.421875" style="37" customWidth="1"/>
    <col min="3" max="3" width="16.7109375" style="56" customWidth="1"/>
    <col min="4" max="4" width="16.421875" style="37" customWidth="1"/>
    <col min="5" max="5" width="13.28125" style="53" customWidth="1"/>
    <col min="6" max="6" width="15.7109375" style="57" customWidth="1"/>
    <col min="7" max="7" width="13.28125" style="37" customWidth="1"/>
    <col min="8" max="8" width="13.7109375" style="37" customWidth="1"/>
    <col min="9" max="9" width="14.7109375" style="37" customWidth="1"/>
    <col min="10" max="10" width="12.8515625" style="55" customWidth="1"/>
    <col min="11" max="11" width="11.140625" style="55" customWidth="1"/>
    <col min="12" max="16" width="11.140625" style="39" customWidth="1"/>
    <col min="17" max="16384" width="16.421875" style="39" customWidth="1"/>
  </cols>
  <sheetData>
    <row r="1" spans="1:11" ht="20.25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38" t="s">
        <v>55</v>
      </c>
      <c r="K1" s="38">
        <f>VLOOKUP(month,месяцы!$A$1:$B$12,2,FALSE)</f>
        <v>1</v>
      </c>
    </row>
    <row r="2" spans="1:16" ht="16.5">
      <c r="A2" s="108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8"/>
      <c r="C2" s="108"/>
      <c r="D2" s="108"/>
      <c r="E2" s="108"/>
      <c r="F2" s="108"/>
      <c r="G2" s="40"/>
      <c r="H2" s="41"/>
      <c r="I2" s="42">
        <v>48560</v>
      </c>
      <c r="J2" s="38">
        <v>2023</v>
      </c>
      <c r="K2" s="38"/>
      <c r="L2" s="55"/>
      <c r="M2" s="55"/>
      <c r="N2" s="55"/>
      <c r="O2" s="55"/>
      <c r="P2" s="55"/>
    </row>
    <row r="3" spans="1:16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6"/>
      <c r="L3" s="36"/>
      <c r="M3" s="36"/>
      <c r="N3" s="36"/>
      <c r="O3" s="36"/>
      <c r="P3" s="36"/>
    </row>
    <row r="4" spans="1:16" ht="16.5">
      <c r="A4" s="43" t="s">
        <v>2</v>
      </c>
      <c r="B4" s="83">
        <v>0</v>
      </c>
      <c r="C4" s="84"/>
      <c r="D4" s="85">
        <f>_xlfn.IFERROR(G4/B4*1000,0)</f>
        <v>0</v>
      </c>
      <c r="E4" s="85">
        <f>_xlfn.IFERROR(I4/C4/$K$1*1000,0)</f>
        <v>0</v>
      </c>
      <c r="F4" s="90">
        <f>_xlfn.IFERROR(E4/$I$2*100,0)</f>
        <v>0</v>
      </c>
      <c r="G4" s="84">
        <v>0</v>
      </c>
      <c r="H4" s="84">
        <v>0</v>
      </c>
      <c r="I4" s="86"/>
      <c r="J4" s="99"/>
      <c r="K4" s="44"/>
      <c r="L4" s="44"/>
      <c r="M4" s="44"/>
      <c r="N4" s="44"/>
      <c r="O4" s="44"/>
      <c r="P4" s="44"/>
    </row>
    <row r="5" spans="1:16" ht="16.5">
      <c r="A5" s="43" t="s">
        <v>3</v>
      </c>
      <c r="B5" s="83">
        <v>0</v>
      </c>
      <c r="C5" s="84"/>
      <c r="D5" s="85">
        <f aca="true" t="shared" si="0" ref="D5:D20">_xlfn.IFERROR(G5/B5*1000,0)</f>
        <v>0</v>
      </c>
      <c r="E5" s="85">
        <f aca="true" t="shared" si="1" ref="E5:E20">_xlfn.IFERROR(I5/C5/$K$1*1000,0)</f>
        <v>0</v>
      </c>
      <c r="F5" s="90">
        <f aca="true" t="shared" si="2" ref="F5:F20">_xlfn.IFERROR(E5/$I$2*100,0)</f>
        <v>0</v>
      </c>
      <c r="G5" s="84">
        <v>0</v>
      </c>
      <c r="H5" s="84">
        <v>0</v>
      </c>
      <c r="I5" s="86"/>
      <c r="J5" s="99"/>
      <c r="K5" s="44"/>
      <c r="L5" s="44"/>
      <c r="M5" s="44"/>
      <c r="N5" s="44"/>
      <c r="O5" s="44"/>
      <c r="P5" s="44"/>
    </row>
    <row r="6" spans="1:16" ht="16.5">
      <c r="A6" s="43" t="s">
        <v>4</v>
      </c>
      <c r="B6" s="83">
        <v>0</v>
      </c>
      <c r="C6" s="84">
        <v>0</v>
      </c>
      <c r="D6" s="85">
        <f t="shared" si="0"/>
        <v>0</v>
      </c>
      <c r="E6" s="85">
        <f t="shared" si="1"/>
        <v>0</v>
      </c>
      <c r="F6" s="90">
        <f t="shared" si="2"/>
        <v>0</v>
      </c>
      <c r="G6" s="84">
        <v>0</v>
      </c>
      <c r="H6" s="84">
        <v>0</v>
      </c>
      <c r="I6" s="86"/>
      <c r="J6" s="99"/>
      <c r="K6" s="44"/>
      <c r="L6" s="44"/>
      <c r="M6" s="44"/>
      <c r="N6" s="44"/>
      <c r="O6" s="44"/>
      <c r="P6" s="44"/>
    </row>
    <row r="7" spans="1:16" ht="16.5">
      <c r="A7" s="43" t="s">
        <v>6</v>
      </c>
      <c r="B7" s="83">
        <v>0</v>
      </c>
      <c r="C7" s="84"/>
      <c r="D7" s="85">
        <f t="shared" si="0"/>
        <v>0</v>
      </c>
      <c r="E7" s="85">
        <f t="shared" si="1"/>
        <v>0</v>
      </c>
      <c r="F7" s="90">
        <f t="shared" si="2"/>
        <v>0</v>
      </c>
      <c r="G7" s="84">
        <v>0</v>
      </c>
      <c r="H7" s="84">
        <v>0</v>
      </c>
      <c r="I7" s="86"/>
      <c r="J7" s="99"/>
      <c r="K7" s="44"/>
      <c r="L7" s="44"/>
      <c r="M7" s="44"/>
      <c r="N7" s="44"/>
      <c r="O7" s="44"/>
      <c r="P7" s="44"/>
    </row>
    <row r="8" spans="1:16" ht="16.5">
      <c r="A8" s="43" t="s">
        <v>7</v>
      </c>
      <c r="B8" s="86">
        <v>0</v>
      </c>
      <c r="C8" s="84"/>
      <c r="D8" s="85">
        <f t="shared" si="0"/>
        <v>0</v>
      </c>
      <c r="E8" s="85">
        <f t="shared" si="1"/>
        <v>0</v>
      </c>
      <c r="F8" s="90">
        <f t="shared" si="2"/>
        <v>0</v>
      </c>
      <c r="G8" s="84">
        <v>0</v>
      </c>
      <c r="H8" s="84">
        <v>0</v>
      </c>
      <c r="I8" s="86"/>
      <c r="J8" s="99"/>
      <c r="K8" s="44"/>
      <c r="L8" s="44"/>
      <c r="M8" s="44"/>
      <c r="N8" s="44"/>
      <c r="O8" s="44"/>
      <c r="P8" s="44"/>
    </row>
    <row r="9" spans="1:16" s="46" customFormat="1" ht="16.5">
      <c r="A9" s="43" t="s">
        <v>8</v>
      </c>
      <c r="B9" s="86">
        <v>0</v>
      </c>
      <c r="C9" s="84"/>
      <c r="D9" s="85">
        <f t="shared" si="0"/>
        <v>0</v>
      </c>
      <c r="E9" s="85">
        <f t="shared" si="1"/>
        <v>0</v>
      </c>
      <c r="F9" s="90">
        <f t="shared" si="2"/>
        <v>0</v>
      </c>
      <c r="G9" s="84">
        <v>0</v>
      </c>
      <c r="H9" s="84">
        <v>0</v>
      </c>
      <c r="I9" s="86"/>
      <c r="J9" s="99"/>
      <c r="K9" s="44"/>
      <c r="L9" s="44"/>
      <c r="M9" s="44"/>
      <c r="N9" s="44"/>
      <c r="O9" s="44"/>
      <c r="P9" s="44"/>
    </row>
    <row r="10" spans="1:16" ht="16.5">
      <c r="A10" s="43" t="s">
        <v>9</v>
      </c>
      <c r="B10" s="86">
        <v>0</v>
      </c>
      <c r="C10" s="84"/>
      <c r="D10" s="85">
        <f t="shared" si="0"/>
        <v>0</v>
      </c>
      <c r="E10" s="85">
        <f t="shared" si="1"/>
        <v>0</v>
      </c>
      <c r="F10" s="90">
        <f t="shared" si="2"/>
        <v>0</v>
      </c>
      <c r="G10" s="84">
        <v>0</v>
      </c>
      <c r="H10" s="84">
        <v>0</v>
      </c>
      <c r="I10" s="86"/>
      <c r="J10" s="99"/>
      <c r="K10" s="44"/>
      <c r="L10" s="44"/>
      <c r="M10" s="44"/>
      <c r="N10" s="44"/>
      <c r="O10" s="44"/>
      <c r="P10" s="44"/>
    </row>
    <row r="11" spans="1:16" ht="16.5">
      <c r="A11" s="43" t="s">
        <v>10</v>
      </c>
      <c r="B11" s="86">
        <v>0</v>
      </c>
      <c r="C11" s="84"/>
      <c r="D11" s="85">
        <f t="shared" si="0"/>
        <v>0</v>
      </c>
      <c r="E11" s="85">
        <f t="shared" si="1"/>
        <v>0</v>
      </c>
      <c r="F11" s="90">
        <f t="shared" si="2"/>
        <v>0</v>
      </c>
      <c r="G11" s="84">
        <v>0</v>
      </c>
      <c r="H11" s="84">
        <v>0</v>
      </c>
      <c r="I11" s="86"/>
      <c r="J11" s="99"/>
      <c r="K11" s="44"/>
      <c r="L11" s="44"/>
      <c r="M11" s="44"/>
      <c r="N11" s="44"/>
      <c r="O11" s="44"/>
      <c r="P11" s="44"/>
    </row>
    <row r="12" spans="1:16" s="46" customFormat="1" ht="16.5">
      <c r="A12" s="34" t="s">
        <v>11</v>
      </c>
      <c r="B12" s="87">
        <v>0</v>
      </c>
      <c r="C12" s="84"/>
      <c r="D12" s="85">
        <f t="shared" si="0"/>
        <v>0</v>
      </c>
      <c r="E12" s="85">
        <f t="shared" si="1"/>
        <v>0</v>
      </c>
      <c r="F12" s="90">
        <f t="shared" si="2"/>
        <v>0</v>
      </c>
      <c r="G12" s="84">
        <v>0</v>
      </c>
      <c r="H12" s="84">
        <v>0</v>
      </c>
      <c r="I12" s="86"/>
      <c r="J12" s="99"/>
      <c r="K12" s="44"/>
      <c r="L12" s="44"/>
      <c r="M12" s="44"/>
      <c r="N12" s="44"/>
      <c r="O12" s="44"/>
      <c r="P12" s="44"/>
    </row>
    <row r="13" spans="1:16" s="47" customFormat="1" ht="16.5">
      <c r="A13" s="43" t="s">
        <v>12</v>
      </c>
      <c r="B13" s="86">
        <v>0</v>
      </c>
      <c r="C13" s="84"/>
      <c r="D13" s="85">
        <f t="shared" si="0"/>
        <v>0</v>
      </c>
      <c r="E13" s="85">
        <f t="shared" si="1"/>
        <v>0</v>
      </c>
      <c r="F13" s="90">
        <f t="shared" si="2"/>
        <v>0</v>
      </c>
      <c r="G13" s="84">
        <v>0</v>
      </c>
      <c r="H13" s="84">
        <v>0</v>
      </c>
      <c r="I13" s="86"/>
      <c r="J13" s="99"/>
      <c r="K13" s="44"/>
      <c r="L13" s="44"/>
      <c r="M13" s="44"/>
      <c r="N13" s="44"/>
      <c r="O13" s="44"/>
      <c r="P13" s="44"/>
    </row>
    <row r="14" spans="1:16" s="46" customFormat="1" ht="31.5">
      <c r="A14" s="34" t="s">
        <v>13</v>
      </c>
      <c r="B14" s="87">
        <v>0</v>
      </c>
      <c r="C14" s="84"/>
      <c r="D14" s="85">
        <f>_xlfn.IFERROR(G14/B14*1000,0)</f>
        <v>0</v>
      </c>
      <c r="E14" s="85">
        <f t="shared" si="1"/>
        <v>0</v>
      </c>
      <c r="F14" s="90">
        <f t="shared" si="2"/>
        <v>0</v>
      </c>
      <c r="G14" s="84">
        <v>0</v>
      </c>
      <c r="H14" s="84">
        <v>0</v>
      </c>
      <c r="I14" s="86"/>
      <c r="J14" s="99"/>
      <c r="K14" s="44"/>
      <c r="L14" s="44"/>
      <c r="M14" s="44"/>
      <c r="N14" s="44"/>
      <c r="O14" s="44"/>
      <c r="P14" s="44"/>
    </row>
    <row r="15" spans="1:16" s="46" customFormat="1" ht="16.5">
      <c r="A15" s="43" t="s">
        <v>14</v>
      </c>
      <c r="B15" s="86">
        <v>0</v>
      </c>
      <c r="C15" s="84"/>
      <c r="D15" s="85">
        <f t="shared" si="0"/>
        <v>0</v>
      </c>
      <c r="E15" s="85">
        <f t="shared" si="1"/>
        <v>0</v>
      </c>
      <c r="F15" s="90">
        <f t="shared" si="2"/>
        <v>0</v>
      </c>
      <c r="G15" s="84">
        <v>0</v>
      </c>
      <c r="H15" s="84">
        <v>0</v>
      </c>
      <c r="I15" s="86"/>
      <c r="J15" s="99"/>
      <c r="K15" s="44"/>
      <c r="L15" s="44"/>
      <c r="M15" s="44"/>
      <c r="N15" s="44"/>
      <c r="O15" s="44"/>
      <c r="P15" s="44"/>
    </row>
    <row r="16" spans="1:16" s="46" customFormat="1" ht="16.5">
      <c r="A16" s="5" t="s">
        <v>67</v>
      </c>
      <c r="B16" s="86">
        <v>30.6</v>
      </c>
      <c r="C16" s="84">
        <v>30.6</v>
      </c>
      <c r="D16" s="85">
        <f t="shared" si="0"/>
        <v>48578.43137254902</v>
      </c>
      <c r="E16" s="85">
        <f t="shared" si="1"/>
        <v>48578.43137254902</v>
      </c>
      <c r="F16" s="90">
        <f t="shared" si="2"/>
        <v>100.03795587427722</v>
      </c>
      <c r="G16" s="84">
        <v>1486.5</v>
      </c>
      <c r="H16" s="84">
        <v>1</v>
      </c>
      <c r="I16" s="86">
        <v>1486.5</v>
      </c>
      <c r="J16" s="99">
        <v>1</v>
      </c>
      <c r="K16" s="44"/>
      <c r="L16" s="44"/>
      <c r="M16" s="44"/>
      <c r="N16" s="44"/>
      <c r="O16" s="44"/>
      <c r="P16" s="44"/>
    </row>
    <row r="17" spans="1:16" s="46" customFormat="1" ht="16.5">
      <c r="A17" s="43" t="s">
        <v>15</v>
      </c>
      <c r="B17" s="86">
        <v>0</v>
      </c>
      <c r="C17" s="84"/>
      <c r="D17" s="85">
        <f t="shared" si="0"/>
        <v>0</v>
      </c>
      <c r="E17" s="85">
        <f t="shared" si="1"/>
        <v>0</v>
      </c>
      <c r="F17" s="90">
        <f t="shared" si="2"/>
        <v>0</v>
      </c>
      <c r="G17" s="84">
        <v>0</v>
      </c>
      <c r="H17" s="84">
        <v>0</v>
      </c>
      <c r="I17" s="86"/>
      <c r="J17" s="99"/>
      <c r="K17" s="44"/>
      <c r="L17" s="44"/>
      <c r="M17" s="44"/>
      <c r="N17" s="44"/>
      <c r="O17" s="44"/>
      <c r="P17" s="44"/>
    </row>
    <row r="18" spans="1:16" ht="16.5">
      <c r="A18" s="43" t="s">
        <v>16</v>
      </c>
      <c r="B18" s="86">
        <v>0</v>
      </c>
      <c r="C18" s="84"/>
      <c r="D18" s="85">
        <f t="shared" si="0"/>
        <v>0</v>
      </c>
      <c r="E18" s="85">
        <f t="shared" si="1"/>
        <v>0</v>
      </c>
      <c r="F18" s="90">
        <f t="shared" si="2"/>
        <v>0</v>
      </c>
      <c r="G18" s="84">
        <v>0</v>
      </c>
      <c r="H18" s="84">
        <v>0</v>
      </c>
      <c r="I18" s="86"/>
      <c r="J18" s="99"/>
      <c r="K18" s="44"/>
      <c r="L18" s="44"/>
      <c r="M18" s="44"/>
      <c r="N18" s="44"/>
      <c r="O18" s="44"/>
      <c r="P18" s="44"/>
    </row>
    <row r="19" spans="1:16" ht="16.5">
      <c r="A19" s="43" t="s">
        <v>17</v>
      </c>
      <c r="B19" s="86">
        <v>0</v>
      </c>
      <c r="C19" s="84"/>
      <c r="D19" s="85">
        <f t="shared" si="0"/>
        <v>0</v>
      </c>
      <c r="E19" s="85">
        <f t="shared" si="1"/>
        <v>0</v>
      </c>
      <c r="F19" s="90">
        <f t="shared" si="2"/>
        <v>0</v>
      </c>
      <c r="G19" s="84">
        <v>0</v>
      </c>
      <c r="H19" s="84">
        <v>0</v>
      </c>
      <c r="I19" s="86"/>
      <c r="J19" s="99"/>
      <c r="K19" s="44"/>
      <c r="L19" s="44"/>
      <c r="M19" s="44"/>
      <c r="N19" s="44"/>
      <c r="O19" s="44"/>
      <c r="P19" s="44"/>
    </row>
    <row r="20" spans="1:16" ht="16.5">
      <c r="A20" s="48" t="s">
        <v>18</v>
      </c>
      <c r="B20" s="88">
        <v>0</v>
      </c>
      <c r="C20" s="89"/>
      <c r="D20" s="91">
        <f t="shared" si="0"/>
        <v>0</v>
      </c>
      <c r="E20" s="85">
        <f t="shared" si="1"/>
        <v>0</v>
      </c>
      <c r="F20" s="90">
        <f t="shared" si="2"/>
        <v>0</v>
      </c>
      <c r="G20" s="89">
        <v>0</v>
      </c>
      <c r="H20" s="89">
        <v>0</v>
      </c>
      <c r="I20" s="88"/>
      <c r="J20" s="100"/>
      <c r="K20" s="44"/>
      <c r="L20" s="44"/>
      <c r="M20" s="44"/>
      <c r="N20" s="44"/>
      <c r="O20" s="44"/>
      <c r="P20" s="44"/>
    </row>
    <row r="21" spans="1:16" s="59" customFormat="1" ht="21" customHeight="1">
      <c r="A21" s="79" t="s">
        <v>46</v>
      </c>
      <c r="B21" s="97">
        <f>SUM(B4:B20)</f>
        <v>30.6</v>
      </c>
      <c r="C21" s="97">
        <f>SUM(C4:C20)</f>
        <v>30.6</v>
      </c>
      <c r="D21" s="97">
        <f>_xlfn.IFERROR(G21/B21*1000,0)</f>
        <v>48578.43137254902</v>
      </c>
      <c r="E21" s="97">
        <f>_xlfn.IFERROR(I21/C21/$K$1*1000,0)</f>
        <v>48578.43137254902</v>
      </c>
      <c r="F21" s="98">
        <f>_xlfn.IFERROR(E21/$I$2*100,0)</f>
        <v>100.03795587427722</v>
      </c>
      <c r="G21" s="97">
        <f>SUM(G4:G20)</f>
        <v>1486.5</v>
      </c>
      <c r="H21" s="97">
        <f>SUM(H4:H20)</f>
        <v>1</v>
      </c>
      <c r="I21" s="97">
        <f>SUM(I4:I20)</f>
        <v>1486.5</v>
      </c>
      <c r="J21" s="97">
        <f>SUM(J4:J20)</f>
        <v>1</v>
      </c>
      <c r="K21" s="105"/>
      <c r="L21" s="105"/>
      <c r="M21" s="105"/>
      <c r="N21" s="105"/>
      <c r="O21" s="106"/>
      <c r="P21" s="106"/>
    </row>
    <row r="22" spans="1:16" ht="31.5">
      <c r="A22" s="43" t="s">
        <v>75</v>
      </c>
      <c r="B22" s="86">
        <v>13</v>
      </c>
      <c r="C22" s="84">
        <f>B22</f>
        <v>13</v>
      </c>
      <c r="D22" s="85">
        <f>_xlfn.IFERROR(G22/B22*1000,0)</f>
        <v>48599.99999999999</v>
      </c>
      <c r="E22" s="85">
        <f aca="true" t="shared" si="3" ref="E22:E31">_xlfn.IFERROR(I22/C22/$K$1*1000,0)</f>
        <v>48599.99999999999</v>
      </c>
      <c r="F22" s="90">
        <f aca="true" t="shared" si="4" ref="F22:F31">_xlfn.IFERROR(E22/$I$2*100,0)</f>
        <v>100.08237232289949</v>
      </c>
      <c r="G22" s="84">
        <v>631.8</v>
      </c>
      <c r="H22" s="84">
        <v>0</v>
      </c>
      <c r="I22" s="86">
        <f>G22</f>
        <v>631.8</v>
      </c>
      <c r="J22" s="99"/>
      <c r="K22" s="44"/>
      <c r="L22" s="44"/>
      <c r="M22" s="44"/>
      <c r="N22" s="44"/>
      <c r="O22" s="44"/>
      <c r="P22" s="44"/>
    </row>
    <row r="23" spans="1:16" s="46" customFormat="1" ht="32.25" customHeight="1">
      <c r="A23" s="34" t="s">
        <v>76</v>
      </c>
      <c r="B23" s="87">
        <v>19</v>
      </c>
      <c r="C23" s="84">
        <f aca="true" t="shared" si="5" ref="C23:C31">B23</f>
        <v>19</v>
      </c>
      <c r="D23" s="85">
        <f>_xlfn.IFERROR(G23/B23*1000,0)</f>
        <v>56857.89473684211</v>
      </c>
      <c r="E23" s="85">
        <f t="shared" si="3"/>
        <v>56857.89473684211</v>
      </c>
      <c r="F23" s="90">
        <f t="shared" si="4"/>
        <v>117.0879216162317</v>
      </c>
      <c r="G23" s="84">
        <v>1080.3</v>
      </c>
      <c r="H23" s="84">
        <v>0</v>
      </c>
      <c r="I23" s="86">
        <f aca="true" t="shared" si="6" ref="I23:I31">G23</f>
        <v>1080.3</v>
      </c>
      <c r="J23" s="99"/>
      <c r="K23" s="44"/>
      <c r="L23" s="44"/>
      <c r="M23" s="44"/>
      <c r="N23" s="44"/>
      <c r="O23" s="44"/>
      <c r="P23" s="44"/>
    </row>
    <row r="24" spans="1:16" s="47" customFormat="1" ht="33.75" customHeight="1">
      <c r="A24" s="43" t="s">
        <v>77</v>
      </c>
      <c r="B24" s="86">
        <v>34.5</v>
      </c>
      <c r="C24" s="84">
        <f t="shared" si="5"/>
        <v>34.5</v>
      </c>
      <c r="D24" s="85">
        <f>_xlfn.IFERROR(G24/B24*1000,0)</f>
        <v>42886.95652173913</v>
      </c>
      <c r="E24" s="85">
        <f t="shared" si="3"/>
        <v>42886.95652173913</v>
      </c>
      <c r="F24" s="90">
        <f t="shared" si="4"/>
        <v>88.317455769644</v>
      </c>
      <c r="G24" s="84">
        <v>1479.6</v>
      </c>
      <c r="H24" s="84">
        <v>0</v>
      </c>
      <c r="I24" s="86">
        <f t="shared" si="6"/>
        <v>1479.6</v>
      </c>
      <c r="J24" s="99"/>
      <c r="K24" s="44"/>
      <c r="L24" s="44"/>
      <c r="M24" s="44"/>
      <c r="N24" s="44"/>
      <c r="O24" s="44"/>
      <c r="P24" s="44"/>
    </row>
    <row r="25" spans="1:16" s="46" customFormat="1" ht="32.25" customHeight="1">
      <c r="A25" s="34" t="s">
        <v>78</v>
      </c>
      <c r="B25" s="87">
        <v>10</v>
      </c>
      <c r="C25" s="84">
        <f t="shared" si="5"/>
        <v>10</v>
      </c>
      <c r="D25" s="85">
        <f>_xlfn.IFERROR(G25/B25*1000,0)</f>
        <v>64070.00000000001</v>
      </c>
      <c r="E25" s="85">
        <f t="shared" si="3"/>
        <v>64070.00000000001</v>
      </c>
      <c r="F25" s="90">
        <f t="shared" si="4"/>
        <v>131.93986820428339</v>
      </c>
      <c r="G25" s="84">
        <v>640.7</v>
      </c>
      <c r="H25" s="84">
        <v>0</v>
      </c>
      <c r="I25" s="86">
        <f t="shared" si="6"/>
        <v>640.7</v>
      </c>
      <c r="J25" s="99"/>
      <c r="K25" s="44"/>
      <c r="L25" s="44"/>
      <c r="M25" s="44"/>
      <c r="N25" s="44"/>
      <c r="O25" s="44"/>
      <c r="P25" s="44"/>
    </row>
    <row r="26" spans="1:16" s="46" customFormat="1" ht="31.5">
      <c r="A26" s="43" t="s">
        <v>79</v>
      </c>
      <c r="B26" s="86">
        <v>17.5</v>
      </c>
      <c r="C26" s="84">
        <f t="shared" si="5"/>
        <v>17.5</v>
      </c>
      <c r="D26" s="85">
        <f aca="true" t="shared" si="7" ref="D26:D31">_xlfn.IFERROR(G26/B26*1000,0)</f>
        <v>42571.42857142857</v>
      </c>
      <c r="E26" s="85">
        <f t="shared" si="3"/>
        <v>42571.42857142857</v>
      </c>
      <c r="F26" s="90">
        <f t="shared" si="4"/>
        <v>87.667686514474</v>
      </c>
      <c r="G26" s="84">
        <v>745</v>
      </c>
      <c r="H26" s="84">
        <v>0</v>
      </c>
      <c r="I26" s="86">
        <f t="shared" si="6"/>
        <v>745</v>
      </c>
      <c r="J26" s="99"/>
      <c r="K26" s="44"/>
      <c r="L26" s="44"/>
      <c r="M26" s="44"/>
      <c r="N26" s="44"/>
      <c r="O26" s="44"/>
      <c r="P26" s="44"/>
    </row>
    <row r="27" spans="1:16" s="46" customFormat="1" ht="36" customHeight="1">
      <c r="A27" s="5" t="s">
        <v>80</v>
      </c>
      <c r="B27" s="86">
        <v>16.7</v>
      </c>
      <c r="C27" s="84">
        <f t="shared" si="5"/>
        <v>16.7</v>
      </c>
      <c r="D27" s="85">
        <f t="shared" si="7"/>
        <v>56760.47904191617</v>
      </c>
      <c r="E27" s="85">
        <f t="shared" si="3"/>
        <v>56760.47904191617</v>
      </c>
      <c r="F27" s="90">
        <f t="shared" si="4"/>
        <v>116.88731268928372</v>
      </c>
      <c r="G27" s="84">
        <v>947.9</v>
      </c>
      <c r="H27" s="84">
        <v>0</v>
      </c>
      <c r="I27" s="86">
        <f t="shared" si="6"/>
        <v>947.9</v>
      </c>
      <c r="J27" s="99"/>
      <c r="K27" s="44"/>
      <c r="L27" s="44"/>
      <c r="M27" s="44"/>
      <c r="N27" s="44"/>
      <c r="O27" s="44"/>
      <c r="P27" s="44"/>
    </row>
    <row r="28" spans="1:16" s="46" customFormat="1" ht="31.5">
      <c r="A28" s="43" t="s">
        <v>81</v>
      </c>
      <c r="B28" s="86">
        <v>13.5</v>
      </c>
      <c r="C28" s="84">
        <f t="shared" si="5"/>
        <v>13.5</v>
      </c>
      <c r="D28" s="85">
        <f t="shared" si="7"/>
        <v>48229.629629629635</v>
      </c>
      <c r="E28" s="85">
        <f t="shared" si="3"/>
        <v>48229.629629629635</v>
      </c>
      <c r="F28" s="90">
        <f t="shared" si="4"/>
        <v>99.31966562938558</v>
      </c>
      <c r="G28" s="84">
        <v>651.1</v>
      </c>
      <c r="H28" s="84">
        <v>0</v>
      </c>
      <c r="I28" s="86">
        <f t="shared" si="6"/>
        <v>651.1</v>
      </c>
      <c r="J28" s="99"/>
      <c r="K28" s="44"/>
      <c r="L28" s="44"/>
      <c r="M28" s="44"/>
      <c r="N28" s="44"/>
      <c r="O28" s="44"/>
      <c r="P28" s="44"/>
    </row>
    <row r="29" spans="1:16" ht="34.5" customHeight="1">
      <c r="A29" s="43" t="s">
        <v>82</v>
      </c>
      <c r="B29" s="86">
        <v>32</v>
      </c>
      <c r="C29" s="84">
        <f t="shared" si="5"/>
        <v>32</v>
      </c>
      <c r="D29" s="85">
        <f t="shared" si="7"/>
        <v>52450</v>
      </c>
      <c r="E29" s="85">
        <f t="shared" si="3"/>
        <v>52450</v>
      </c>
      <c r="F29" s="90">
        <f t="shared" si="4"/>
        <v>108.01070840197693</v>
      </c>
      <c r="G29" s="84">
        <v>1678.4</v>
      </c>
      <c r="H29" s="84">
        <v>0</v>
      </c>
      <c r="I29" s="86">
        <f t="shared" si="6"/>
        <v>1678.4</v>
      </c>
      <c r="J29" s="99"/>
      <c r="K29" s="44"/>
      <c r="L29" s="44"/>
      <c r="M29" s="44"/>
      <c r="N29" s="44"/>
      <c r="O29" s="44"/>
      <c r="P29" s="44"/>
    </row>
    <row r="30" spans="1:16" ht="36.75" customHeight="1">
      <c r="A30" s="43" t="s">
        <v>83</v>
      </c>
      <c r="B30" s="86">
        <v>12</v>
      </c>
      <c r="C30" s="84">
        <f t="shared" si="5"/>
        <v>12</v>
      </c>
      <c r="D30" s="85">
        <f t="shared" si="7"/>
        <v>48600</v>
      </c>
      <c r="E30" s="85">
        <f t="shared" si="3"/>
        <v>48600</v>
      </c>
      <c r="F30" s="90">
        <f t="shared" si="4"/>
        <v>100.08237232289952</v>
      </c>
      <c r="G30" s="84">
        <v>583.2</v>
      </c>
      <c r="H30" s="84">
        <v>0</v>
      </c>
      <c r="I30" s="86">
        <f t="shared" si="6"/>
        <v>583.2</v>
      </c>
      <c r="J30" s="99"/>
      <c r="K30" s="44"/>
      <c r="L30" s="44"/>
      <c r="M30" s="44"/>
      <c r="N30" s="44"/>
      <c r="O30" s="44"/>
      <c r="P30" s="44"/>
    </row>
    <row r="31" spans="1:16" ht="39" customHeight="1">
      <c r="A31" s="48" t="s">
        <v>84</v>
      </c>
      <c r="B31" s="88">
        <v>20</v>
      </c>
      <c r="C31" s="84">
        <f t="shared" si="5"/>
        <v>20</v>
      </c>
      <c r="D31" s="91">
        <f t="shared" si="7"/>
        <v>63720.00000000001</v>
      </c>
      <c r="E31" s="85">
        <f t="shared" si="3"/>
        <v>63720.00000000001</v>
      </c>
      <c r="F31" s="90">
        <f t="shared" si="4"/>
        <v>131.2191103789127</v>
      </c>
      <c r="G31" s="89">
        <v>1274.4</v>
      </c>
      <c r="H31" s="89">
        <v>0</v>
      </c>
      <c r="I31" s="86">
        <f t="shared" si="6"/>
        <v>1274.4</v>
      </c>
      <c r="J31" s="100"/>
      <c r="K31" s="44"/>
      <c r="L31" s="44"/>
      <c r="M31" s="44"/>
      <c r="N31" s="44"/>
      <c r="O31" s="44"/>
      <c r="P31" s="44"/>
    </row>
    <row r="32" spans="1:16" s="59" customFormat="1" ht="21" customHeight="1">
      <c r="A32" s="79" t="s">
        <v>46</v>
      </c>
      <c r="B32" s="97">
        <f>SUM(B22:B31)</f>
        <v>188.2</v>
      </c>
      <c r="C32" s="97">
        <f>SUM(C22:C31)</f>
        <v>188.2</v>
      </c>
      <c r="D32" s="97">
        <f>_xlfn.IFERROR(G32/B32*1000,0)</f>
        <v>51606.80127523911</v>
      </c>
      <c r="E32" s="97">
        <f>_xlfn.IFERROR(I32/C32/$K$1*1000,0)</f>
        <v>51606.80127523911</v>
      </c>
      <c r="F32" s="98">
        <f>_xlfn.IFERROR(E32/$I$2*100,0)</f>
        <v>106.27430246136554</v>
      </c>
      <c r="G32" s="97">
        <f>SUM(G22:G31)</f>
        <v>9712.4</v>
      </c>
      <c r="H32" s="97">
        <f>SUM(H22:H31)</f>
        <v>0</v>
      </c>
      <c r="I32" s="97">
        <f>SUM(I22:I31)</f>
        <v>9712.4</v>
      </c>
      <c r="J32" s="97">
        <f>SUM(J22:J31)</f>
        <v>0</v>
      </c>
      <c r="K32" s="105"/>
      <c r="L32" s="105"/>
      <c r="M32" s="105"/>
      <c r="N32" s="105"/>
      <c r="O32" s="106"/>
      <c r="P32" s="106"/>
    </row>
    <row r="33" spans="1:11" s="59" customFormat="1" ht="18.75">
      <c r="A33" s="96" t="s">
        <v>48</v>
      </c>
      <c r="B33" s="93">
        <f>B21+B32</f>
        <v>218.79999999999998</v>
      </c>
      <c r="C33" s="93">
        <f>C21+C32</f>
        <v>218.79999999999998</v>
      </c>
      <c r="D33" s="93">
        <f>_xlfn.IFERROR(G33/B33*1000,0)</f>
        <v>51183.27239488117</v>
      </c>
      <c r="E33" s="93">
        <f>_xlfn.IFERROR(I33/C33/$K$1*1000,0)</f>
        <v>51183.27239488117</v>
      </c>
      <c r="F33" s="94">
        <f>_xlfn.IFERROR(E33/$I$2*100,0)</f>
        <v>105.40212601911279</v>
      </c>
      <c r="G33" s="93">
        <f>G21+G32</f>
        <v>11198.9</v>
      </c>
      <c r="H33" s="93">
        <f>H21+H32</f>
        <v>1</v>
      </c>
      <c r="I33" s="93">
        <f>I21+I32</f>
        <v>11198.9</v>
      </c>
      <c r="J33" s="93">
        <f>J21+J32</f>
        <v>1</v>
      </c>
      <c r="K33" s="5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67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55</v>
      </c>
      <c r="B1">
        <v>1</v>
      </c>
    </row>
    <row r="2" spans="1:2" ht="15">
      <c r="A2" t="s">
        <v>56</v>
      </c>
      <c r="B2">
        <v>2</v>
      </c>
    </row>
    <row r="3" spans="1:2" ht="15">
      <c r="A3" t="s">
        <v>57</v>
      </c>
      <c r="B3">
        <v>3</v>
      </c>
    </row>
    <row r="4" spans="1:2" ht="15">
      <c r="A4" t="s">
        <v>58</v>
      </c>
      <c r="B4">
        <v>4</v>
      </c>
    </row>
    <row r="5" spans="1:2" ht="15">
      <c r="A5" t="s">
        <v>59</v>
      </c>
      <c r="B5">
        <v>5</v>
      </c>
    </row>
    <row r="6" spans="1:2" ht="15">
      <c r="A6" t="s">
        <v>60</v>
      </c>
      <c r="B6">
        <v>6</v>
      </c>
    </row>
    <row r="7" spans="1:2" ht="15">
      <c r="A7" t="s">
        <v>61</v>
      </c>
      <c r="B7">
        <v>7</v>
      </c>
    </row>
    <row r="8" spans="1:2" ht="15">
      <c r="A8" t="s">
        <v>62</v>
      </c>
      <c r="B8">
        <v>8</v>
      </c>
    </row>
    <row r="9" spans="1:2" ht="15">
      <c r="A9" t="s">
        <v>63</v>
      </c>
      <c r="B9">
        <v>9</v>
      </c>
    </row>
    <row r="10" spans="1:2" ht="15">
      <c r="A10" t="s">
        <v>64</v>
      </c>
      <c r="B10">
        <v>10</v>
      </c>
    </row>
    <row r="11" spans="1:2" ht="15">
      <c r="A11" t="s">
        <v>65</v>
      </c>
      <c r="B11">
        <v>11</v>
      </c>
    </row>
    <row r="12" spans="1:2" ht="15">
      <c r="A12" t="s">
        <v>66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2023-02-09T12:53:29Z</dcterms:modified>
  <cp:category/>
  <cp:version/>
  <cp:contentType/>
  <cp:contentStatus/>
</cp:coreProperties>
</file>