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40" windowWidth="13260" windowHeight="4815" activeTab="0"/>
  </bookViews>
  <sheets>
    <sheet name="Лист1" sheetId="1" r:id="rId1"/>
  </sheets>
  <definedNames>
    <definedName name="_xlnm.Print_Area" localSheetId="0">'Лист1'!$A$1:$R$233</definedName>
  </definedNames>
  <calcPr fullCalcOnLoad="1"/>
</workbook>
</file>

<file path=xl/comments1.xml><?xml version="1.0" encoding="utf-8"?>
<comments xmlns="http://schemas.openxmlformats.org/spreadsheetml/2006/main">
  <authors>
    <author>Барышев Алексей Юрьевич</author>
  </authors>
  <commentList>
    <comment ref="I194" authorId="0">
      <text>
        <r>
          <rPr>
            <b/>
            <sz val="9"/>
            <rFont val="Tahoma"/>
            <family val="0"/>
          </rPr>
          <t>Барышев Алексей Юрьевич:</t>
        </r>
        <r>
          <rPr>
            <sz val="9"/>
            <rFont val="Tahoma"/>
            <family val="0"/>
          </rPr>
          <t xml:space="preserve">
4440,5
</t>
        </r>
      </text>
    </comment>
  </commentList>
</comments>
</file>

<file path=xl/sharedStrings.xml><?xml version="1.0" encoding="utf-8"?>
<sst xmlns="http://schemas.openxmlformats.org/spreadsheetml/2006/main" count="993" uniqueCount="601">
  <si>
    <t>№</t>
  </si>
  <si>
    <t xml:space="preserve">Федеральный бюджет </t>
  </si>
  <si>
    <t>Областной бюджет</t>
  </si>
  <si>
    <t>Местные бюджеты</t>
  </si>
  <si>
    <t>Прочие источники</t>
  </si>
  <si>
    <t xml:space="preserve">                          </t>
  </si>
  <si>
    <t>Отчет о реализации государственной программы</t>
  </si>
  <si>
    <t>Ответственный имполнитель: Комитет по социальной защите населения Ленинградской области</t>
  </si>
  <si>
    <t>Наименование государственной программы: "Социальная поддержка отдельных категорий граждан в Ленинградской области"</t>
  </si>
  <si>
    <t>6.1.2</t>
  </si>
  <si>
    <t>6.1.3</t>
  </si>
  <si>
    <t>6.1.3.1</t>
  </si>
  <si>
    <t>6.1.3.3</t>
  </si>
  <si>
    <t>6.1.7</t>
  </si>
  <si>
    <t>1.2.1.</t>
  </si>
  <si>
    <t>1.3.</t>
  </si>
  <si>
    <t>1.4.</t>
  </si>
  <si>
    <t>2.</t>
  </si>
  <si>
    <t>3.1.</t>
  </si>
  <si>
    <t>6.1.</t>
  </si>
  <si>
    <t>6.1.3.4</t>
  </si>
  <si>
    <t>Наименование основного мероприятия, мероприятия основного мероприятия</t>
  </si>
  <si>
    <t>1</t>
  </si>
  <si>
    <t>Основное мероприятие 1.1. Предоставление мер социальной поддержки отдельных категорий граждан (ветеранам труда, жертвам политических репрессий, труженикам тыла, ветеранам, инвалидам и детям Великой Отечественной Войны)</t>
  </si>
  <si>
    <t>1.1</t>
  </si>
  <si>
    <t>Мероприятие 1.1.1 Меры социальной поддержки в виде ежемесячных денежных выплат ветеранам труда</t>
  </si>
  <si>
    <t xml:space="preserve">Мероприятие 1.1.2 Меры социальной поддержки в виде ежемесячных денежных выплат жертвам политических репрессий </t>
  </si>
  <si>
    <t>Мероприятие 1.1.3 Меры социальной поддержки в виде ежемесячных денежных выплат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</si>
  <si>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Мероприятие 1.1.4.  Меры социальной поддержки в виде денежных компенсаций части расходов по оплате жилого помещения и коммунальных услуг ветеранам труда</t>
  </si>
  <si>
    <t>Мероприятие 1.1.5. Меры социальной поддержки в виде денежных компенсаций части расходов по оплате жилого помещения и коммунальных услуг жертвам политических репрессий</t>
  </si>
  <si>
    <t>1.1.6. Выплата на организацию перевозки к месту лечения ветеранов и инвалидов Великой Отечественной войны</t>
  </si>
  <si>
    <t xml:space="preserve">1.1.7 Меры социальной поддержки в виде ежемесячной денежной выплаты гражданам, родившихся в период с 03 сентября 1927 года по 02 сентября 1945 года </t>
  </si>
  <si>
    <t>Мероприятие 1.1.8. Меры по  обеспечению 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</t>
  </si>
  <si>
    <t>Мероприятие 1.1.9. Меры социальной поддержки по бесплатному обеспечению лекарственными препаратами тружеников тыла по рецептам врачей в порядке, установленном Правительством Ленинградской области,  жертв политических репрессий по рецептам врачей в порядке, установленном Правительством Ленинградской области</t>
  </si>
  <si>
    <t>Мероприятие 1.1.10. Меры социальной поддержки по бесплатному обеспечению потребности в слухопротезировании 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лицам, жертвам политических репрессий - реабилитированным лицам и лицам, признанным пострадавшими от политических репрессий, в соответствии с Законом Российской Федерации от 18.10.1991г. №1761-1 "О реабилитации жертв политических репрессий"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</si>
  <si>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</si>
  <si>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</si>
  <si>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</si>
  <si>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</si>
  <si>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</si>
  <si>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</si>
  <si>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</si>
  <si>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</si>
  <si>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</si>
  <si>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</si>
  <si>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</si>
  <si>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</si>
  <si>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</si>
  <si>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1.2.</t>
  </si>
  <si>
    <t>Основное мероприятие 1.2. Оказание мер социальной поддержки лицам, награжденным нагрудным знаком "Почетный донор России"</t>
  </si>
  <si>
    <t>Мероприятие 1.2.1 Ежегодная денежная выплата гражданам, награжденным нагрудным знаком "Почетный донор России" или нагрудным знаком "Почетный донор СССР"</t>
  </si>
  <si>
    <t>Основное мероприятие 1.3. Оказание мер социальной поддержки по оплате жилищно-коммунальных услуг отдельным категориям граждан</t>
  </si>
  <si>
    <t>1.3.1.</t>
  </si>
  <si>
    <t>Основное мероприятие 1.4. Предоставление мер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</t>
  </si>
  <si>
    <t>Мероприятие 1.3.1. Меры социальной поддержки в виде денежных компенсаций по оплате жилого помещения и коммунальных услуг, оказываемых в соответствии с федеральным законодательством гражданам, подвергшимся радиационному воздействию вследствие катастрофы на Чернобыльской АЭС, аварии на производственном объединении "Маяк", ядерных испытаний на Семипалатинском полигоне, и гражданам из подразделения особого риска, а также отдельным категориям граждан из числа ветеранов и инвалидов, проживающих в Ленинградской области</t>
  </si>
  <si>
    <t>Мероприятие 1.4.1. Выплата ежемесячной денежной компенсации расходов на автомобильное топливо в соответствии с Законом Российской Федерации от 15.01.1993г. № 4301-1 "О статусе Героев Советского Союза, Героев Российской Федерации и полных кавалеров ордена Славы"</t>
  </si>
  <si>
    <t>1.4.1.</t>
  </si>
  <si>
    <t>1.4.2.</t>
  </si>
  <si>
    <t>1.4.3.</t>
  </si>
  <si>
    <t>Основное мероприятие 1.5. Оказание мер социальной поддержки гражданам при возникновении поствакцинальных осложнений</t>
  </si>
  <si>
    <t>1.5.1</t>
  </si>
  <si>
    <t>1.5.</t>
  </si>
  <si>
    <t>1.4.4.</t>
  </si>
  <si>
    <t>Мероприятие 1.4.2 Возмещение  расходов, связанных с бесплатным захоронением Героев Советского Союза, Героев Российской Федерации, полных кавалеров ордена Славы,  Героев Социалистического Труда, полных кавалеров ордена Трудовой Славы</t>
  </si>
  <si>
    <t>Мероприятие 1.4.3 Возмещение  затрат организациям, предоставляющим меры социальной поддержки Героям Советского Союза, Героям Российской Федерации и полным кавалерам ордена Славы, Героям Социалистического Труда и полным кавалерам ордена Трудовой Славы</t>
  </si>
  <si>
    <t>Мероприятие 1.4.4 Выплата в случае смерти (гибели) Героя или полного кавалера ордена Славы его вдове (вдовцу), родителям, детям в возрасте до 18 лет, детям старше 18 лет, ставшим инвалидами до достижения ими возраста 18 лет, и детям в возрасте до 23 лет, обучающимся в общеобразовательных учреждениях по очной форме обучения</t>
  </si>
  <si>
    <t>Мероприятие 1.5.1. Государственные единовременные пособия и ежемесячные денежные компенсации гражданам при возникновении поствакцинальных осложнений</t>
  </si>
  <si>
    <t>1.6</t>
  </si>
  <si>
    <t>Основное мероприятие 1.6. Оказание мер социальной поддержки малоимущим гражданам</t>
  </si>
  <si>
    <t>1.6.1</t>
  </si>
  <si>
    <t>Мероприятие 1.6.1 Оплата жилого помещения и коммунальных услуг гражданам, имеющим право  на их получение в соответствии с жилищным законодательством</t>
  </si>
  <si>
    <t xml:space="preserve">Мероприятие 1.6.2 Государственная социальная помощь малоимущим семьям и малоимущим одиноко проживающим гражданам </t>
  </si>
  <si>
    <t>1.7</t>
  </si>
  <si>
    <t>Основное мероприятие 1.7. Оказание мер социальной поддержки специалистам, работающим и проживающим в сельской местности и поселках городского типа</t>
  </si>
  <si>
    <t>1.7.1</t>
  </si>
  <si>
    <t>1.8</t>
  </si>
  <si>
    <t>Основное мероприятие 1.8 Оказание мер государственной поддержки гражданам, подвергшимся воздействию радиации вследствие радиационных аварий и ядерных испытаний</t>
  </si>
  <si>
    <t>1.8.1</t>
  </si>
  <si>
    <t>1.9</t>
  </si>
  <si>
    <t>Основное мероприятие 1.9. Оказание мер    лицам, постоянно проживающим  на территории Ленинградской области и состоящим в браке 50, 60, 70 и 75 лет</t>
  </si>
  <si>
    <t>1.9.1</t>
  </si>
  <si>
    <t>Мероприятие 1.9.1 Единовременная выплата   лицам, постоянно проживающим  на территории Ленинградской области и состоящим в браке 50, 60, 70 и 75 лет</t>
  </si>
  <si>
    <t>1.10</t>
  </si>
  <si>
    <t>Основное мероприятие 1.10.  Оказание поддержки в связи с погребением умерших граждан, не состоящих в трудовых отношениях</t>
  </si>
  <si>
    <t>1.10.1</t>
  </si>
  <si>
    <t>Мероприятие 1.10.1 Социальное пособие на погребение, если умерший на  день смерти не  являлся получателем пенсии и не подлежал  обязательному социальному страхованию на случай временной нетрудоспособности  и в связи с материнством,  а также  при рождении мертвого ребенка по истечении 154 дней беременности, возмещение стоимости услуг специализированной  службе по   вопросам   похоронного дела попогребению умершего, мертворожденного ребенка по истечении 154 дней беременности  в  случае отсутствия супруга (супруги), близких родственников, иных родственников либо законного представителя умершего или при невозможности осуществить ими погребение, погребение умершего на дому, на улице или в ином месте после установления органами внутренних   дел    личности умершего, а также погребение умерших, личность которых не установлена органами внутренних дел</t>
  </si>
  <si>
    <t>1.11</t>
  </si>
  <si>
    <t>Основное мероприятие 1.11. Предоставление мер социальной поддержки инвалидам</t>
  </si>
  <si>
    <t>1.11.1</t>
  </si>
  <si>
    <t>Мероприятие 1.11.1 Денежная компенсация   расходов   на бензин, ремонт, техническое обслуживание транспортных средств и запасные части к ним инвалидам, получившим транспортное средство бесплатно или приобретшим его на льготных условиях, инвалидам войны I и II групп, приобретшим транспортное средство за полную стоимость, инвалидам вследствие общего заболевания, инвалидам с детства, детям-инвалидам, имеющим медицинские показания   на   обеспечение транспортным средством и приобретшим его самостоятельно, и  которые приобрели право на получение указанной компенсации до 1 января 2005 года</t>
  </si>
  <si>
    <t>1.11.2</t>
  </si>
  <si>
    <t>Мероприятие 1.11.2 Меры социальной  поддержки в виде ежемесячной денежной компенсации расходов на автомобильное топливо гражданам страдающим пожизненно почечной  недостаточностью и   получающим процедуру гемодиализа</t>
  </si>
  <si>
    <t>1.11.4</t>
  </si>
  <si>
    <t>Мероприятие 1.11.4 Обеспечение дополнительными техническими средствами реабилитации инвалидов</t>
  </si>
  <si>
    <t>1.11.5</t>
  </si>
  <si>
    <t>Мероприятие1.11.5 Выплата персональной стипендии Губернатора Ленинградской области студентам-инвалидам</t>
  </si>
  <si>
    <t>1.11.6</t>
  </si>
  <si>
    <t>Мероприятие 1.11.6 Ежемесячная региональная выплата инвалидам боевых действий и супруге (супругу) умершего инвалида боевых действий</t>
  </si>
  <si>
    <t>Подпрограмма 1. «Развитие мер социальной поддержки отдельных категорий граждан»</t>
  </si>
  <si>
    <t>1.12</t>
  </si>
  <si>
    <t>Основное мероприятие 1.12. Предоставление мер социальной поддержки  прочим категориям граждан</t>
  </si>
  <si>
    <t>1.12.1</t>
  </si>
  <si>
    <t>Мероприятие 1.12.1 Выплата ежемесячного пособия членам семьи 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</si>
  <si>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1.12.2</t>
  </si>
  <si>
    <t>Мероприятие 1.12.2 Выплата денежного содержания спортсменам</t>
  </si>
  <si>
    <t>1.12.3</t>
  </si>
  <si>
    <t>Мероприятие 1.12.3 Выплата пособий молодым специалистам</t>
  </si>
  <si>
    <t>1.12.4</t>
  </si>
  <si>
    <t>Мероприятие 1.12.4 Выплата пособия почетному гражданину Ленинградской области</t>
  </si>
  <si>
    <t xml:space="preserve">1.12.5 </t>
  </si>
  <si>
    <t>Мероприятие  1.12.5 Выплата лицам, награжденным знаком отличия Ленинградской области "За заслуги перед Ленинградской областью"</t>
  </si>
  <si>
    <t>1.12.6</t>
  </si>
  <si>
    <t>Мероприятие 1.12.6 Выплата ежемесячного денежного содержания спортсменам, входящим в состав сборных команд Российской Федерации по различным видам спорта от Ленинградской области, и их тренерам</t>
  </si>
  <si>
    <t>1.12.7</t>
  </si>
  <si>
    <t>Мероприятие 1.12.7 Выплата стипендии Правительства Ленинградской области спортсменам Ленинградской области, входящим в основной состав сборных команд Российской Федерации</t>
  </si>
  <si>
    <t>1.12.8</t>
  </si>
  <si>
    <t>Мероприятие 1.12.8  Материальное обеспечение проживающих в Ленинградской области лиц, удостоенных почетного звания "Народный учитель СССР"</t>
  </si>
  <si>
    <t>1.12.9</t>
  </si>
  <si>
    <t>1.12.12</t>
  </si>
  <si>
    <t>Мероприятие 1.12.12 Оказание адресной социальной помощи неработающим пенсионерам на газификацию жилья</t>
  </si>
  <si>
    <t>1.12.13</t>
  </si>
  <si>
    <t>1.12.14</t>
  </si>
  <si>
    <t>1.12.15</t>
  </si>
  <si>
    <t>Мероприятие 1.12.15  Компенсация расходов бюджету Санкт-Петербурга на реализацию соглашения по перевозке пассажирским транспортом общего пользования жителей Санкт-Петербурга и Ленинградской области</t>
  </si>
  <si>
    <t>1.12.16</t>
  </si>
  <si>
    <t>1.12.17</t>
  </si>
  <si>
    <t>1.13</t>
  </si>
  <si>
    <t>Основное мероприятие 1.13. Предоставление доплат к пенсии лицам, замещавшим государственные должности Ленинградской области и должности государственной гражданской службы</t>
  </si>
  <si>
    <t>Мероприятие 1.13.1 Доплаты к пенсиям государственных служащих субъектов Российской Федерации и муниципальных служащих</t>
  </si>
  <si>
    <t>1.13.1.</t>
  </si>
  <si>
    <t>1.14</t>
  </si>
  <si>
    <t>1.14 Оказание государственной поддержки  юридическим лицам и некоммерческим организациям</t>
  </si>
  <si>
    <t>1.14.1</t>
  </si>
  <si>
    <t>1.14.2</t>
  </si>
  <si>
    <t>Мероприятие 1.14.2 Предоставление организации железнодорожного транспорта   субсидии   из областного бюджета на компенсацию части потерь  в доходах в  связи с предоставлением льготы по тарифам в виде 50-процентной скидки от действующего тарифа на проезд обучающихся обще-образовательных организаций, студентов профессиональных образовательных организаций    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</si>
  <si>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1.14.3</t>
  </si>
  <si>
    <t>подпрограмма 2. «Модернизация и развитие социального обслуживания населения»</t>
  </si>
  <si>
    <t>2.1</t>
  </si>
  <si>
    <t>Основное мероприятие 2.1. Обеспечение деятельности учреждений социального обслуживания населения</t>
  </si>
  <si>
    <t>2.1.1</t>
  </si>
  <si>
    <t>Мероприятие 2.1.1 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  из   мест лишения свободы, имеющих последнюю регистрацию в Ленинградской области, а также  апробация методик и технологий в сфере социального обслуживания и социального сопровождения</t>
  </si>
  <si>
    <t>2.1.1.1</t>
  </si>
  <si>
    <t>Мероприятие 2.1.1.1 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</t>
  </si>
  <si>
    <t>2.1.1.4</t>
  </si>
  <si>
    <t>2.1.1.5</t>
  </si>
  <si>
    <t>2.1.1.6</t>
  </si>
  <si>
    <t>2.1.1.7</t>
  </si>
  <si>
    <t>2.1.2</t>
  </si>
  <si>
    <t>2.1.3</t>
  </si>
  <si>
    <t>2.2</t>
  </si>
  <si>
    <t>Основное мероприятие 2.2.  Привлечение в сферу социального обслуживания населения бизнеса и социально ориентированных некоммерческих общественных организаций,  благотворителей и добровольцев</t>
  </si>
  <si>
    <t>2.2.1</t>
  </si>
  <si>
    <t>Мероприятие 2.2.1  Государственная поддержка и развитие деятельности социально ориентированных некоммерческих организаций</t>
  </si>
  <si>
    <t>2.2.2</t>
  </si>
  <si>
    <t>Мероприятие 2.2.2 Социальная реабилитация граждан, больных наркоманией, прошедших курс медицинской реабилитации</t>
  </si>
  <si>
    <t>2.3</t>
  </si>
  <si>
    <t>Основное мероприятие 2.3.  Укрепление материально- технической базы учреждений социального обслуживания населения Ленинградской области</t>
  </si>
  <si>
    <t>2.3.1</t>
  </si>
  <si>
    <t>Мероприятия 2.3.1 Укрепление материально- технической базы учреждений социального обслуживания населения Ленинградской области</t>
  </si>
  <si>
    <t>подпрограмма 3. «Совершенствование социальной поддержки семьи и детей»</t>
  </si>
  <si>
    <t>3</t>
  </si>
  <si>
    <t>Основное мероприятие 3.1.  Оказание мер социальной поддержки  гражданам, имеющим детей</t>
  </si>
  <si>
    <t>3.1.4</t>
  </si>
  <si>
    <t>3.1.5</t>
  </si>
  <si>
    <t>3.1.6</t>
  </si>
  <si>
    <t>3.1.7</t>
  </si>
  <si>
    <t>3.1.1</t>
  </si>
  <si>
    <t>3.1.2</t>
  </si>
  <si>
    <t>3.1.3</t>
  </si>
  <si>
    <t>Мероприятие 3.1.1 Единовременное пособие беременной жене военнослужащего, проходящего военную службу по призыву (при беременности не менее 180 дней), а также ежемесячное пособие на ребенка военнослужащего, проходящего военную службу по призыву</t>
  </si>
  <si>
    <t>Мероприятие 3.1.2 Выплата единовременных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</si>
  <si>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Мероприятие 3.1.3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</si>
  <si>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3.2</t>
  </si>
  <si>
    <t>3.2.1</t>
  </si>
  <si>
    <t>Мероприятие 3.2.1  Меры социальной поддержки многодетным семьям в виде ежегодной денежной компенсации на каждого из детей, обучающихся в общеобразовательных организациях (но не старше 18 лет), на приобретение комплекта детской (подростковой) одежды  для   посещения школьных занятий, а также школьно-письменных принадлежностей</t>
  </si>
  <si>
    <t>3.2.2</t>
  </si>
  <si>
    <t>Мероприятие 3.2.2 Меры социальной поддержки в виде ежемесячной денежной компенсации на оплату жилого  помещения и коммунальных услуг многодетным семьям</t>
  </si>
  <si>
    <t>3.2.4</t>
  </si>
  <si>
    <t>Мероприятие 3.2.4 Материнский капитал при рождении третьего и последующих детей</t>
  </si>
  <si>
    <t>3.2.5</t>
  </si>
  <si>
    <t>Мероприятие 3.2.5 Ежемесячная денежная выплата в случае рождения третьего и последующих детей</t>
  </si>
  <si>
    <t>3.2.7</t>
  </si>
  <si>
    <t>Мероприятие 3.2.7 Единовременное пособие при рождении одновременно трех и более детей</t>
  </si>
  <si>
    <t>3.2.8</t>
  </si>
  <si>
    <t>Мероприятие 3.2.8 Единовременная денежная выплата женщине, награжденной почетным знаком   Ленинградской области  "Слава матери"</t>
  </si>
  <si>
    <t>3.2.9</t>
  </si>
  <si>
    <t>Мероприятие 3.2.9  Выплаты при награждении знаком отличия "Отцовская   доблесть"</t>
  </si>
  <si>
    <t>3.2.10</t>
  </si>
  <si>
    <t>Мероприятие 3.2.10  Единовременная денежная выплата на приобретение жилого помещения для семей, в которых одновременно родились трое и более детей</t>
  </si>
  <si>
    <t>Основное мероприятие 3.2.Оказание социальной поддержки многодетным семьям</t>
  </si>
  <si>
    <t>3.3</t>
  </si>
  <si>
    <t>Основное мероприятие 3.3.  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</si>
  <si>
    <t>3.3.1</t>
  </si>
  <si>
    <t>3.3.2</t>
  </si>
  <si>
    <t>3.3.3</t>
  </si>
  <si>
    <t>3.3.4</t>
  </si>
  <si>
    <t>Мероприятие 3.3.4 Содержание детей-сирот и детей, оставшихся без попечения   родителей, в  семьях опекунов (попечителей) и приемных семьях</t>
  </si>
  <si>
    <t>3.3.5</t>
  </si>
  <si>
    <t>3.3.6</t>
  </si>
  <si>
    <t>Мероприятие 3.3.6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  им   по договору социального найма</t>
  </si>
  <si>
    <t>3.3.7</t>
  </si>
  <si>
    <t>3.3.8</t>
  </si>
  <si>
    <t xml:space="preserve">Мероприятие 3.3.8 Подготовка граждан, желающих принять на воспитание в свою семью ребенка, оставшегося без попечения родителей </t>
  </si>
  <si>
    <t>3.3.9</t>
  </si>
  <si>
    <t>3.3.10</t>
  </si>
  <si>
    <t>Мероприятие 3.3.10 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 и детей, оставшихся без попечения родителей, в иных образовательных организациях,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</si>
  <si>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>3.3.11</t>
  </si>
  <si>
    <t>Мероприятие 3.3.11  Возмещение расходов за обучение на курсах по подготовке к поступлению в организации среднего и высшего профессионального образования  детей-сирот и детей, оставшихся без попечения родителей, а также лиц из числа детей-сирот и детей, оставшихся без попечения родителей</t>
  </si>
  <si>
    <t>3.3.12</t>
  </si>
  <si>
    <t>3.3.13</t>
  </si>
  <si>
    <t>Мероприятие 3.3.13 Социальная поддержка детей-сирот и детей, оставшихся без попечения родителей, в Ленинградской области</t>
  </si>
  <si>
    <t>3.4</t>
  </si>
  <si>
    <t>Основное мероприятие 3.4.  Оказание поддержки детям, находящихся в трудной жизненной ситуации</t>
  </si>
  <si>
    <t>3.4.1</t>
  </si>
  <si>
    <t>Мероприятие 3.4.1 Развитие системы социального обслуживания несовершеннолетних и семей с детьми, находящихся в трудной жизненной ситуации</t>
  </si>
  <si>
    <t>3.4.1.1</t>
  </si>
  <si>
    <t>Мероприятие 3.4.1.1 Областное мероприятие посвященное Международному дню семьи</t>
  </si>
  <si>
    <t>3.4.1.2</t>
  </si>
  <si>
    <t>Мероприятие 3.4.1.2 Областное мероприятие посвященное Всероссийскому дню матери и чествованию многодетных матерей, награжденных Почетным знаком Ленинградской области "Слава матери"</t>
  </si>
  <si>
    <t>3.4.1.3</t>
  </si>
  <si>
    <t>Мероприятие 3.4.1.3 Новогоднее мероприятие для несовершеннолетних, находящихся в трудной жизненной ситуации</t>
  </si>
  <si>
    <t>3.4.1.4</t>
  </si>
  <si>
    <t>Мероприятие 3.4.1.4 Организация и проведение конкурса профессионального мастерства работников социальной сферы Ленинградской области</t>
  </si>
  <si>
    <t>Мероприятие 3.4.2 Перевозка несовершеннолетних самовольно ушедших из семей, детских домов, школ-интернатов, специально учебно-воспитательных и иных детских учреждений</t>
  </si>
  <si>
    <t>3.4.2</t>
  </si>
  <si>
    <t>3.5</t>
  </si>
  <si>
    <t>Основоное мероприятие 3.5.  Улучшение качества жизни детей-инвалидов и детей с ограниченными возможностями</t>
  </si>
  <si>
    <t>3.5.1</t>
  </si>
  <si>
    <t xml:space="preserve">Мероприятие 3.5.1 Улучшение качества жизни детей-инвалидов и детей с ограниченными возможностями </t>
  </si>
  <si>
    <t>3.5.1.4</t>
  </si>
  <si>
    <t>Мероприятие 3.5.1.4 Организация и проведение новогодних мероприятий, приобретение новогодних подарков для детей-инвалидов и детей с ограниченными возможностями</t>
  </si>
  <si>
    <t>3.5.1.5</t>
  </si>
  <si>
    <t>Мероприятие 3.5.1.5 Проведение акции "Дети в театр!"</t>
  </si>
  <si>
    <t>4.1</t>
  </si>
  <si>
    <t>Основное мероприятие 4.1. Информационно-техническая  поддержка  оказания мер социальной поддержки</t>
  </si>
  <si>
    <t>4.1.1</t>
  </si>
  <si>
    <t xml:space="preserve">Мероприятие  4.1.1. Информационно-техническая  поддержка  оказания мер социальной поддержки </t>
  </si>
  <si>
    <t>4.2</t>
  </si>
  <si>
    <t>Основное мероприятие 4.2. Организация социальной помощи и социальной защиты населения</t>
  </si>
  <si>
    <t>4.2.1</t>
  </si>
  <si>
    <t>Мероприятие 4.2.1 Организация социальной помощи и социальной защиты населения</t>
  </si>
  <si>
    <t>4.2.2</t>
  </si>
  <si>
    <t>Мероприятие 4.2.2 Субсидии на финансовое обеспечение (возмещение)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</si>
  <si>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4.2.3</t>
  </si>
  <si>
    <t>Мероприятие 4.2.3 Расходы на обеспечение деятельности государственных  казенных учреждений (единый выплатной центр)</t>
  </si>
  <si>
    <t>подпрограмма 5.  "Социальная поддержка граждан пожилого возраста и инвалидов в Ленинградской области", "Старшее поколение Ленинградской области"</t>
  </si>
  <si>
    <t>5</t>
  </si>
  <si>
    <t>5.1</t>
  </si>
  <si>
    <t>5.1.1</t>
  </si>
  <si>
    <t>5.2</t>
  </si>
  <si>
    <t>Основное мероприятие 5.2. Социальная поддержка граждан пожилого возраста в Ленинградской области</t>
  </si>
  <si>
    <t>5.2.1</t>
  </si>
  <si>
    <t>5.2.1.1</t>
  </si>
  <si>
    <t>Мероприятие 5.2.1.1 Организация и проведение курсов повышения квалификации сотрудников учреждений социального обслуживания пожилых людей и инвалидов</t>
  </si>
  <si>
    <t>5.2.1.2</t>
  </si>
  <si>
    <t>5.2.1.3</t>
  </si>
  <si>
    <t>5.2.1.4</t>
  </si>
  <si>
    <t>5.2.1.5</t>
  </si>
  <si>
    <t>подпрограмма 6. "Формирование доступной среды жизнедеятельности для инвалидов в Ленинградской области"</t>
  </si>
  <si>
    <t xml:space="preserve"> 6.1. Организация мероприятий по приспособлению для доступа инвалидов в сферах жизнедеятельности</t>
  </si>
  <si>
    <t>6.1.7.2</t>
  </si>
  <si>
    <t>6.1.8</t>
  </si>
  <si>
    <t>6.2</t>
  </si>
  <si>
    <t>6.2. Оргинизация и проведение комплекса мероприятий, направленных на реабилитацию и социальную интеграцию инвалидов Ленинградской области</t>
  </si>
  <si>
    <t>Мероприятие 1.11.7 Выплаты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в размере 50 процентов от уплаченной ими страховой премии по договору обязательного страхования.</t>
  </si>
  <si>
    <t xml:space="preserve">1.11.7 </t>
  </si>
  <si>
    <t>Мероприятие 1.12.17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</si>
  <si>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Мероприятие 1.12.16 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 поддержки которым относится к ведению Российской Федерации 
и Ленинградской области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</si>
  <si>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</si>
  <si>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1.12.18</t>
  </si>
  <si>
    <t>Мероприятие 1.8.2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</si>
  <si>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Мероприятие 1.12.18 Обеспечение мер социальной поддержки учащихся общеобразовательных организаций из многодетных (приемных) семей, проживающих в Ленинградской области, в части предоставления бесплатного проезда на внутригородском транспорте (кроме такси), а также в автобусах пригородных и внутрирайонных линий</t>
  </si>
  <si>
    <t>2.1.1.9</t>
  </si>
  <si>
    <t>3.2.11</t>
  </si>
  <si>
    <t>Мероприятие 3.2.11  Обеспечение автомобилем многодетных семей, имеющих семь и более детей</t>
  </si>
  <si>
    <t>Мероприятие 3.3.7 Выплата вознаграждения, причитающиеся приемному родителю</t>
  </si>
  <si>
    <t>Мероприятие 3.3.12 Оплата проезда к месту лечения в санаторно-курортных учреждениях и обратно  детей-сирот и детей, оставшихся без попечения родителей, а также лиц из числа детей-сирот и детей, оставшихся без попечения родителей</t>
  </si>
  <si>
    <t>Основное мероприятие 5.1. Реализация социальных программ с участием субсидий Пенсионного Фонда Российской Федерации</t>
  </si>
  <si>
    <t>6.3</t>
  </si>
  <si>
    <t>1.12.19</t>
  </si>
  <si>
    <t>Мероприятие 1.12.19 Ежемесячная денежная компенсация на уплату взносов на капитальный ремонт лицам, достигштм возраста 70 и 80 лет</t>
  </si>
  <si>
    <t>1.11.8</t>
  </si>
  <si>
    <t>Мероприятие 1.11.8 Ежемесячная денежная выплата инвалидам с детства по зрению первой и второй группы</t>
  </si>
  <si>
    <t>6.1.3.2</t>
  </si>
  <si>
    <t>Мероприятие 1.12.9 Выплата пособий семьям умерших депутатов и членам Правительства Ленинградской области</t>
  </si>
  <si>
    <t>Мероприятие 1.12.13 Обеспечение питанием обучающихся в учреждениях профессионального образования</t>
  </si>
  <si>
    <t>Мероприятие 2.1.2 Обеспечение деятельности подведомственных государственных учреждений социального обслуживания населения</t>
  </si>
  <si>
    <t>2.1.1.10</t>
  </si>
  <si>
    <t>3.1.8</t>
  </si>
  <si>
    <t>Мероприятие 5.1.1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</si>
  <si>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Мероприятие 1.1.11. Ежемесячное денежное вознаграждение лицам, удостоенным звания «Ветеран труда Ленинградской области»</t>
  </si>
  <si>
    <t>1.1.12 Дополнительные меры социальной поддержки жертвам политических репрессий</t>
  </si>
  <si>
    <t>1.1.13 Выплаты на обеспечение протезами и протезно-ортопердческими изделиями тружеников тыла и жертв политических репрессий</t>
  </si>
  <si>
    <t>Мероприятие 1.14.1 Субсидии на предоставление бесплатной юридической помощи адвокатам, участвующим в государственной системе бесплатной юридической помощи в целях оплаты труда адвокатов, предоставляющих бесплатную юридическую помощь и компенсации их расходов на оказание такой помощи, путем предоставления субсидии Адвокатской палате Ленинградской области</t>
  </si>
  <si>
    <t>Мероприятие 1.14.3 Предоставление организациям железнодорожного транспорта компенсации потерь в доходах в связи с установлением льготного проезда отдельным категориям граждан-жителям Ленинградской области на железнодорожном транспорте пригородного сообщения</t>
  </si>
  <si>
    <t>Мероприятие 2.1.1.10  Укрепление материально-технической базы муниципальных учреждений социального обслуживания</t>
  </si>
  <si>
    <t>2.1.1.12</t>
  </si>
  <si>
    <t>2.1.1.13</t>
  </si>
  <si>
    <t xml:space="preserve">Мероприятие 2.1.3 Выплаты компенсации поставщику социальных услуг, которые включены в реестр поставщиков социальных услуг Ленинградской области, но не участвуют в выполнении государственного тзадания (заказа), при получении у них гражданином социальных услуг, предусмотренных индивидуальной программой предоставления социальных услуг </t>
  </si>
  <si>
    <t>Мероприятие3.3.3 Социальная поддержка детей-сирот и детей, оставшихся без попечения родителей, в Ленинградской области  в части выплаты выходного пособия</t>
  </si>
  <si>
    <t>Мероприятие 3.3.2 Социальная поддержка детей-сирот и детей, оставшихся без попечения родителей, в Ленинградской области  в части льготного проезда</t>
  </si>
  <si>
    <t>Мероприятие 3.3.1 Социальная поддержка детей-сирот и детей, оставшихся без попечения родителей, в Ленинградской области  в части питания</t>
  </si>
  <si>
    <t>3.3.14</t>
  </si>
  <si>
    <t>3.3.15</t>
  </si>
  <si>
    <t>Мероприятие 3.3.15 Меры социальной поддержки по назначению и выплате единовременного пособия при передаче ребенка на воспитание в семью</t>
  </si>
  <si>
    <t>Мероприятие 3.3.13 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</si>
  <si>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3.5.2</t>
  </si>
  <si>
    <t xml:space="preserve">Мероприятие 3.5.2 Улучшение качества жизни детей-инвалидов и детей с ограниченными возможностями </t>
  </si>
  <si>
    <t>4.3</t>
  </si>
  <si>
    <t>Основоное мероприятие 4.3. Изготовление бланочной продукции для организации проезда льготным категориям граждан</t>
  </si>
  <si>
    <t>.4.3.1</t>
  </si>
  <si>
    <t>Мероприятие 4.3.1 Изготовление бланков для проезда на автомобильном транспорте</t>
  </si>
  <si>
    <t>4.3.2</t>
  </si>
  <si>
    <t>Мероприятие 4.3.2 Изготовление бланков  карточек транспортного обслуживания для проезда на железнодорожном транспорте</t>
  </si>
  <si>
    <t>Мероприятие 5.2.1 Социальная поддержка граждан пожилого возраста в Ленинградской области</t>
  </si>
  <si>
    <t>5.2.1.6</t>
  </si>
  <si>
    <t>5.2.1.7</t>
  </si>
  <si>
    <t>6.1.1</t>
  </si>
  <si>
    <t xml:space="preserve">6.1.2 Организация мероприятий по приспособлению для доступа инвалидов зданий муниципальных учреждений социального обслуживания населения </t>
  </si>
  <si>
    <t xml:space="preserve"> 6.1.3 Организация мероприятий по приспособлению для доступа инвалидов учреждений здравоохранения (17 объектов)</t>
  </si>
  <si>
    <t>6.1.3.5</t>
  </si>
  <si>
    <t>6.1.3.6</t>
  </si>
  <si>
    <t>6.1.4</t>
  </si>
  <si>
    <t>6.1.5</t>
  </si>
  <si>
    <t>6.1.7.1</t>
  </si>
  <si>
    <t>Мероприятие 6.1.10 Организация мероприятий по приспособлению для доступа инвалидов ГКУЦЗН</t>
  </si>
  <si>
    <t>6.3. Оргинизация и проведение комплекса мероприятий, направленных на реабилитацию и социальную интеграцию инвалидов Ленинградской области</t>
  </si>
  <si>
    <t>6.3.1</t>
  </si>
  <si>
    <t>6.3.2</t>
  </si>
  <si>
    <t>Мероприятие 6.3.2. Организация обучения и повышения квалификации специалистов по сурдопереводу</t>
  </si>
  <si>
    <t>6.3.3</t>
  </si>
  <si>
    <t>Мероприятие 6.3.3. Проведение семинаров для сотрудников органов и учреждений социальной защиты населения по вопросам формирования доступной среды жизнедеятельности для инвалидов</t>
  </si>
  <si>
    <t>6.</t>
  </si>
  <si>
    <t>6.1.4.1</t>
  </si>
  <si>
    <t>6.1.4.2</t>
  </si>
  <si>
    <t>6.1.4.3</t>
  </si>
  <si>
    <t>6.1.4.4</t>
  </si>
  <si>
    <t>6.1.5.1</t>
  </si>
  <si>
    <t>6.1.5.2</t>
  </si>
  <si>
    <t>6.1.5.3</t>
  </si>
  <si>
    <t>3.1.9</t>
  </si>
  <si>
    <t>Мероприятие 3.1.4 Выплата пособий по беременности и родам женщинам, уволенным в связи с ликвидацией организаций (прекращением деятельности, полномочий физическими лицами)</t>
  </si>
  <si>
    <t>Мероприятие 3.1.6 Меры социальной поддержки по предоставлению единовременного пособия при рождении ребенка</t>
  </si>
  <si>
    <t>Мероприятие 3.1.7 Меры социальной поддержки семьям с  детьми, проживающим в Ленинградской области, в виде ежемесячных пособий на детей</t>
  </si>
  <si>
    <t>Мероприятие 3.1.8 Пособия на детей страдающих орфанными заболеваниями</t>
  </si>
  <si>
    <t>Мероприятие 3.1.9 Ежемесячная компенсация части расходов семьи на оплату найма жилого помещения в частном жилищном фонде или поднайма жилого помещения государственного или муниципального жилищного фонда</t>
  </si>
  <si>
    <t>Мероприятие 6.1.4 Организация мероприятий по приспособлению для доступа инвалидов учреждений профессионального образования (8  объектов)</t>
  </si>
  <si>
    <t>Мероприятие 3.3.9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   попечения родителей, на период до обеспечения их жилыми помещениями</t>
  </si>
  <si>
    <t>Мероприятие 5.2.1.2 Организация и проведение фестиваля творчества Университета третьего возраста</t>
  </si>
  <si>
    <t>Мероприятие 5.2.1.3 Проведение областного праздника, посвященного дню социального работника</t>
  </si>
  <si>
    <t>Мероприятие 5.2.1.4 Выставка творчества пожилых людей и инвалидов «Добрых рук мастерство»</t>
  </si>
  <si>
    <t>Мероприятие 5.2.1.6 Организация обучения компьютерной грамотности неработающих пенсионеров</t>
  </si>
  <si>
    <t>1.12.23</t>
  </si>
  <si>
    <t>Мероприятие 1.12.23 Дополнительные меры социальной поддержки родителям погибших в Чеченской республике военнослужащих</t>
  </si>
  <si>
    <t>Мероприятие 3.1.5 Ежемесячная компенсация на полноценное питание беременным женщинам, кормящим матерям, а также детям   в возрасте до трех лет в семьях со среднедушевым доходом, размер которого не    превышает  величины прожиточного минимума на душу населения, установленной в Ленинградской области</t>
  </si>
  <si>
    <t>Мероприятие 1.12.14  Организация питания обучающихся в общеобразовательных учреждениях, расположенных на территории Ленинградской области</t>
  </si>
  <si>
    <t>Мероприятие 6.1.8 Приобретение низкопольных автобусов, оборудованных специальными устройствами для посадки и высадки инвалидов</t>
  </si>
  <si>
    <t>Мероприятие 3.3.5  Обеспечение бесплатного проезда детей-сирот и детей, оставшихся без попечения  родителей,   обучающихся   в   муниципальных образовательных организациях  Ленинградской области, на городском, пригородном (в сельской местности – внутрирайонном) транспорте (кроме такси), а также бесплатного проезда один раз в год к месту жительства и обратно к месту учебы</t>
  </si>
  <si>
    <t>3.4.1.5</t>
  </si>
  <si>
    <t>Мероприятие 3.4.1.5 Оказание услуг по предоставлению дополнительных мер социальной поддержки детям, не являющимся детьми-инвалидами и нуждающимся в сложной ортопедической обуви по заключению лечебно-профилактического учреждения</t>
  </si>
  <si>
    <t>Объем финансового обеспечения государственной программы в 2018 году (тыс.руб.)</t>
  </si>
  <si>
    <t>1.12.10</t>
  </si>
  <si>
    <t>Мероприятие 1.12.10 Выплата единовременного пособия членам семьи работника добровольной пожарной охраны и добровольного пожарного, работавших в общественном учреждении пожарной охраны, зарегистрированном на территории Ленинградской области, в случае их гибели (смерти), а также возмещение расходов, связанных с их погребением</t>
  </si>
  <si>
    <t>2.1.1.17</t>
  </si>
  <si>
    <t>Мероприятие 2.1.1.6  Организации предоставления детям-инвалидам с множественными нарушениями, в том числе ментальными услуг службы сиделок</t>
  </si>
  <si>
    <t>Мероприятие 2.1.1.7 Организация предоставления услуг "Служба сиделок"</t>
  </si>
  <si>
    <t>Мероприятие 2.1.1.12 Организация предоставления услуг "Домой без преград"</t>
  </si>
  <si>
    <t>Мероприятие 2.1.1.13 Организация предоставления услуг «Заботливый сосед»</t>
  </si>
  <si>
    <t>Мероприятие 2.1.1.18 Организация и предоставление услуг ранней помощи детям в возрасте от 0-3 лет, проживающим на территории Ленинградской области</t>
  </si>
  <si>
    <t>Мероприятие 2.1.1.17 Профилактика социального сиротства–оказание социальной поддержки несовершеннолетним родителям, профилактика отказа от новорожденных</t>
  </si>
  <si>
    <t>Мероприятие 2.1.1.19 Предоставление услуг по дополнительному присмотру и уходу за детьми-сиротами, детьми, оставшимися без попечения родителей и детьми-инвалидами, находящимися на лечении и (или) реабилитации в учреждениях здравоохранения Ленинградской области</t>
  </si>
  <si>
    <t>Мероприятие 2.1.1.3 Социальная интеграции в общество совершеннолетних дееспособных граждан, страдающих психическими расстройствами, в отношении которых принято решение о выписке из государственных стационарных учреждений социального обслуживания Ленинградской области психоневрологического профиля, и имеющих рекомендации к самостоятельному проживанию</t>
  </si>
  <si>
    <t>2.2.3</t>
  </si>
  <si>
    <t>2.2.4</t>
  </si>
  <si>
    <t>2.2.5</t>
  </si>
  <si>
    <t>2.2.6</t>
  </si>
  <si>
    <t>2.2.7</t>
  </si>
  <si>
    <t>3.4.1.6</t>
  </si>
  <si>
    <t>Мероприятие 3.4.16 Приобретение и выдача новогодних подарков для несовершеннолетних (в т.ч. детей-инвалидов) находящихся в трудной жизненной ситуации</t>
  </si>
  <si>
    <t>3.5.1.6</t>
  </si>
  <si>
    <t>3.5.1.7</t>
  </si>
  <si>
    <t>Мероприятие 3.5.1.7 Проведение областного фестиваля равных возмежностей "Мир один для всех"</t>
  </si>
  <si>
    <t>Мероприятие 5.2.1.6 Организация и проведение конгремсса по гериатрии  в Ленинградской области</t>
  </si>
  <si>
    <t>Мероприятие 5.2.1.6 Организация и проведение соревнований по компьютерной грамотности среди граждан пожилого возраста, прошедших обучение компьютерной грамотности</t>
  </si>
  <si>
    <t>Мероприятие 6.3.1. Издание методической литературы по вопросам формирования доступной среды жизнедеятельности и реабилитации инвалидов</t>
  </si>
  <si>
    <t>6.3.4</t>
  </si>
  <si>
    <t>6.3.5</t>
  </si>
  <si>
    <t>Мероприятие 6.3.4 Организация и проведение фестиваля творчества инвалидов "Мир без границ"</t>
  </si>
  <si>
    <t>Мероприятие 6.3.5 Огранизация и проведение независимой оценки качества формирования доступной среды</t>
  </si>
  <si>
    <t>6.1.7.3</t>
  </si>
  <si>
    <t>6.1.7.2 Выборгский  филиал  ГКУ «Центр занятости населения Ленинградской области»</t>
  </si>
  <si>
    <t>6.1.6.1 ДК «Строитель», МО Сосновоборский городской округ</t>
  </si>
  <si>
    <t>6.1.6.2 МКУК «Сланцевская центральная городская библиотека», МО Сланцевский муниципальный район</t>
  </si>
  <si>
    <t>6.1.2.1</t>
  </si>
  <si>
    <t>6.1.2.2</t>
  </si>
  <si>
    <t>ГКУЗ ЛО «Дружносельская психиатрическая больница»</t>
  </si>
  <si>
    <t>ГБУЗ ЛО «Гатчинская клиническая межрайонная больница»</t>
  </si>
  <si>
    <t>6.1.4.5</t>
  </si>
  <si>
    <t>6.1.4.6</t>
  </si>
  <si>
    <t>6.1.4.7</t>
  </si>
  <si>
    <t>6.1.4.8</t>
  </si>
  <si>
    <t>6.1.4.9</t>
  </si>
  <si>
    <t xml:space="preserve">Муниципальное дошкольное образовательное учреждение «Детский сад № 28 комбинированного вида» </t>
  </si>
  <si>
    <t xml:space="preserve">Муниципальное дошкольное образовательное учреждение «Детский сад комбинированного вида № 5» </t>
  </si>
  <si>
    <t>Муниципальное бюджетное дошкольное образовательное учреждение «Детский сад № 54 комбинированного вида»</t>
  </si>
  <si>
    <t>Муниципальное дошкольное образовательное учреждение «Детский сад Улыбка»</t>
  </si>
  <si>
    <t xml:space="preserve">Муниципальное общеобразовательное  учреждение «Средняя общеобразовательная школа  с углубленным изучением отдельных предметов № 2» г.Всеволожска  </t>
  </si>
  <si>
    <t>Муниципальное казенное общеобразовательное учреждение «Лодейнопольская  средняя общеобразовательная школа №2 с углубленным изучением отдельных предметов»</t>
  </si>
  <si>
    <t xml:space="preserve">Муниципальное автономное образовательное учреждение дополнительного образования «Компьютерный центр» </t>
  </si>
  <si>
    <t xml:space="preserve">Муниципальное бюджетное учреждение дополнительного образования «Дворец детского (юношеского) творчества Волховского муниципального района» </t>
  </si>
  <si>
    <t>Муниципальное автономное учреждение дополнительного образования «Киришский дворец детского (юношеского) творчества имени Л.Н.Маклаковой»</t>
  </si>
  <si>
    <t>Государственное автономное профессиональное образовательное учреждение Ленинградской области «Тихвинский промышленно-технологический техникум им. Е.И.Лебедева»</t>
  </si>
  <si>
    <t>Государственное автономное профессиональное образовательное учреждение Ленинградской области «Киришский политехнический техникум»</t>
  </si>
  <si>
    <t>Государственное бюджетное профессиональное образовательное учреждение Ленинградской области «Волховский колледж транспортного строительства»</t>
  </si>
  <si>
    <t>Государственное бюджетное  профессиональное образовательное учреждение Ленинградской области «Мичуринский аграрный техникум»</t>
  </si>
  <si>
    <t>Государственное бюджетное профессиональное образовательное учреждение Ленинградской области «Сланцевский индустриальный техникум»</t>
  </si>
  <si>
    <t>Государственное бюджетное профессиональное образовательное учреждение Ленинградской области «Лисинский лесной колледж»</t>
  </si>
  <si>
    <t>Государственное бюджетное профессиональное образовательное учреждение Ленинградской области «Беседский сельскохозяйственный техникум»</t>
  </si>
  <si>
    <t>Государственное бюджетное профессиональное образовательное учреждение Ленинградской области «Выборгский политехнический колледж «Александровский»</t>
  </si>
  <si>
    <t>6.1.3.7</t>
  </si>
  <si>
    <t>6.1.3.8</t>
  </si>
  <si>
    <t>6.1.3.9</t>
  </si>
  <si>
    <t>Мероприятие 6.1.4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</si>
  <si>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6.1.5 Организация мероприятий по приспособлению для доступа инвалидов учреждений культуры</t>
  </si>
  <si>
    <t>4</t>
  </si>
  <si>
    <t>подпрограмма 4.  "Обеспечение реализации государственной программы"</t>
  </si>
  <si>
    <t>3.1.10</t>
  </si>
  <si>
    <t>Мероприятие 3.1.10 Ежемесячная выплата в связи с рождением (усыновлением) первого ребенка</t>
  </si>
  <si>
    <t>3.4.1.7</t>
  </si>
  <si>
    <t>Мероприятие 3.4.17 Фестиваль семей Ленинградской области</t>
  </si>
  <si>
    <t>4.1.2</t>
  </si>
  <si>
    <t>Мероприятие  4.1.2. Расходы на освещение деятельности в средствах массовой информации, печатных изданиях, информационно-телекоммуникацеонной сети "Интернет"</t>
  </si>
  <si>
    <t>1.1.14</t>
  </si>
  <si>
    <t>1.1.14 Изготовление памятного знака Ленинградской области "В честь 75-летия полного освобождения Ленинграда от фашистской блокады"</t>
  </si>
  <si>
    <t>Мероприятие 1.7.1 Меры социальной поддержки в виде денежных компенсаций части расходов по оплате жилья и коммунальных услуг  специалистам, работающим и проживающим в сельской местности и поселках городского типа</t>
  </si>
  <si>
    <t>1.14.4</t>
  </si>
  <si>
    <t>Мероприятие 1.14.4 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</si>
  <si>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Мероприятие 2.1.1.9 Социальное сопровождение</t>
  </si>
  <si>
    <t>Мероприятие 2.1.1.5 Организация работы службы детского телефона доверия</t>
  </si>
  <si>
    <t>Мероприятие 2.1.1.4  Внедрение и поддержание технологии социального обслуживания по оказанию экстренной помощи на дому пожилым людям и инвалидам "Тревожная кнопка" в муниципальных образованиях</t>
  </si>
  <si>
    <t>2.1.1.18</t>
  </si>
  <si>
    <t>2.1.1.19</t>
  </si>
  <si>
    <t>Мероприятие 2.1.1.18 Тренировачная квартира</t>
  </si>
  <si>
    <t>Мероприятие 2.1.1.19 Оснащение университета третьего возраста</t>
  </si>
  <si>
    <t>Мероприятие 2.1.1.3 Предоставление гражданам услуг службы "Социальное такси" в муниципальных районах</t>
  </si>
  <si>
    <t>Мероприятие 2.1.1.2 Разработка и внедрение пилотной модели предоставления услуг по реабилитации на основе иппотерапии детям-инвалидам по 5 муниципальным образованиям</t>
  </si>
  <si>
    <t>3.2.12</t>
  </si>
  <si>
    <t>Мероприятие 3.2.12  Изготовление удостоверений многодетной семье единого оброзца</t>
  </si>
  <si>
    <t>4.3.3</t>
  </si>
  <si>
    <t>Мероприятие 4.3.3 Оплата услуг по реализации единых социальных проездных билетов отдельным категориям граждан</t>
  </si>
  <si>
    <t>3.1.11</t>
  </si>
  <si>
    <t>Мероприятие 3.1.11 Ежемесячная выплата лицам в возрасте до 18 лет, страдающим заболеванием инсулинзависимый сахарный диабет (протекающий в детском возрасте) и не признанным в установленном законом порядке детьми-инвалидами</t>
  </si>
  <si>
    <t>Сведения о достигнутых результатах</t>
  </si>
  <si>
    <t>Оценка выполнения</t>
  </si>
  <si>
    <t>Отчетный период: январь-декабрь 2018 года</t>
  </si>
  <si>
    <t>Фактическое финансирование госудорственной программы на 01.01.2019 года (нарастающим итогом) (тыс.рублей)</t>
  </si>
  <si>
    <t>Выполнено на 01.01.2019 года (нарастающим итогом) (тыс. рублей)</t>
  </si>
  <si>
    <t>6.1.7.3  Кировский  филиал  ГКУ «Центр занятости населения Ленинградской области»</t>
  </si>
  <si>
    <t>6.1.7.1 Пикалевский отдел Бокситогорского филиала ГКУ "Центр занятости населения Ленинградской области"</t>
  </si>
  <si>
    <t>Мероприятие 3.5.1.6 Огранизация и проведение  форума социальных работникоа Ленинградской области</t>
  </si>
  <si>
    <t>Государственное автономное профессиональное образовательное учреждение Ленинградской области «Лужский агропромышленный техникум»</t>
  </si>
  <si>
    <t>Участник</t>
  </si>
  <si>
    <t>Комитет по социальной защите населения Ленинградской области</t>
  </si>
  <si>
    <t>Комитет по здравоохранению Ленинградской области</t>
  </si>
  <si>
    <t xml:space="preserve">Комитет по социальной защите населения Ленинградской области
</t>
  </si>
  <si>
    <t>Комитет по культуре Ленинградской области</t>
  </si>
  <si>
    <t>Комитет общего и профессионального образования Ленинградской области</t>
  </si>
  <si>
    <t>Комитет по физической культуре и спорту Ленинградской области</t>
  </si>
  <si>
    <t>управление Ленинградской области по транспорту</t>
  </si>
  <si>
    <t xml:space="preserve">Комитет общего и профессионального образования Ленинградской области
</t>
  </si>
  <si>
    <t xml:space="preserve">Комитет общего и профессионального образования Ленинградской области
</t>
  </si>
  <si>
    <t>Комитет по социальной защите населения Ленинградской обалсти</t>
  </si>
  <si>
    <t>Комитет по труду и занятости населения Ленинградской области</t>
  </si>
  <si>
    <t>Комитет общего и профессионального образования Ленинградской области, Комитет по здравоохранению Ленинградской области</t>
  </si>
  <si>
    <t>6.1.5.4</t>
  </si>
  <si>
    <t>6.1.6.4 ГКУК «ЛОУНБ»</t>
  </si>
  <si>
    <t>6.1.6.3 ГБУК ЛО "Музейно-мемориальный комплекс "Дорога жизни"</t>
  </si>
  <si>
    <t>Мероприятие выполнено</t>
  </si>
  <si>
    <t>Мероприятие не выполнено</t>
  </si>
  <si>
    <t>Выплатой обеспечены 106915 человек</t>
  </si>
  <si>
    <t>Выплатой обеспечены 1451  человек</t>
  </si>
  <si>
    <t>Выплатой обеспечены 66 человек</t>
  </si>
  <si>
    <t>Выплатой обеспечены 112800 человек</t>
  </si>
  <si>
    <t>Выплатой обеспечены 2400 человек</t>
  </si>
  <si>
    <t xml:space="preserve">организована перевозка 65 ветеранов и инвлидов </t>
  </si>
  <si>
    <t>Выплатой обеспечены 5224 человек</t>
  </si>
  <si>
    <t>Выплатой обеспечены 2728 человек</t>
  </si>
  <si>
    <t>Выплатой обеспечены 153 человека</t>
  </si>
  <si>
    <t>Выплатой обеспечены 249 человек</t>
  </si>
  <si>
    <t>Выплатой обеспечены 53555 человек</t>
  </si>
  <si>
    <t>Выплатой обеспечены 119 человек</t>
  </si>
  <si>
    <t>Мероприятие будет обеспечиваться в 2019 году</t>
  </si>
  <si>
    <t>Выплатой обеспечены 14822  человека</t>
  </si>
  <si>
    <t>Выплатой обеспечены 21314 человека</t>
  </si>
  <si>
    <t>Выплатой обеспечены 12127 человек</t>
  </si>
  <si>
    <t>Выплатой обеспечены 1892 супружеские пары</t>
  </si>
  <si>
    <t>Выплатой обеспечены 2263 человека</t>
  </si>
  <si>
    <t>Выплатой обеспечены 74 человека</t>
  </si>
  <si>
    <t>Выплатой обеспечены 132 человека</t>
  </si>
  <si>
    <t>Выплатой обеспечены 8 человек</t>
  </si>
  <si>
    <t>Выплатой обеспечены 13 человек</t>
  </si>
  <si>
    <t>Выплатой обеспечен 1 человек</t>
  </si>
  <si>
    <t>Выплатой обеспечены 36 человек</t>
  </si>
  <si>
    <t>Выплатой обеспечены 1207 человек</t>
  </si>
  <si>
    <t>Архитектурная доступность, приобретение специального,  том числе учебного и реабилитационного оборудования для качественного образования детей-инвалидов и детей с ОВЗ</t>
  </si>
  <si>
    <t>Организован и проведен фестиваль творчества для инвалидов</t>
  </si>
  <si>
    <t>Проведение семенаров</t>
  </si>
  <si>
    <t>Обучение и повышение квалификации по сурдопереводу</t>
  </si>
  <si>
    <t>Закупка мобильных гусеничных подъемников для инвалидов</t>
  </si>
  <si>
    <t>1.Реконструкция крыльца, увеличение количества ступеней до трех.
2. Реконструкция тамбура.
3. Снижение высоты порога входной двери (не более 1.4 см. один элемент порога). 
4. Установка входной двери  со смотровыми панелями в полотнах наружных дверей заполненные прозрачным и ударопрочным материалом, нижняя часть которых должна располагаться в пределах от 0,5 до 1,2 м от уровня пола. 
5.Оборудование двери доводчиком с задержкой автоматического закрывания не менее 5 секунд.
6. Установка П-образно ручки.
7. Установка кнопки вызова персонала. 
8.Закупка мобильного гусеничного подъемника.
9.Расширение дверных проемов санитарно-гигиенического помещения. 
10.Увеличение габаритов туалетной кабины
11.Оборудование туалетной кабины в соответствии с нормативными документами.
12.Обеспечение своевременного получения визуальной, акустической и тактильной информации, в т.ч. с учетом потребностей инвалидов с нарушением зрения (информационные указатели, рельефные (тактильные) полосы, малогабаритные аудиовизуальные информационно-справочные системы, мнемосхемы).</t>
  </si>
  <si>
    <t>1. Устройство пандуса на высоту входной площадки.
2.Установка поручней с не травмирующими окончаниями (закруглением) по краям наружной лестницы, установка дополнительных центральных двусторонних разделительных поручней (в соответствии с п. 6.2.8. СП 59.13330.2016). 
4.Установка противоскользящего покрытия на края ступеней.
5.Устройство тактильной и/или контрастной полосы перед пандусом и входной дверью; контрастное и тактильное выделение верхней и нижней ступеней лестницы наружного входа. 
6.Установка входной двери  со смотровыми панелями в полотнах наружных дверей заполненные прозрачным и ударопрочным материалом, нижняя часть которых должна располагаться в пределах от 0,5 до 1,2 м от уровня пола.
7. Установка доводчика входной двери с задержкой закрывания не менее 5 секунд.
8.Оборудование туалетной кабины в соответствии с нормативными документами.
9. Обеспечение своевременного получения визуальной, акустической и тактильной информации, в т.ч. с учетом потребностей инвалидов с нарушением зрения (информационные указатели, рельефные (тактильные) полосы, малогабаритные аудиовизуальные информационно-справочные системы, мнемосхемы).</t>
  </si>
  <si>
    <t xml:space="preserve">Установка лифтового оборудования </t>
  </si>
  <si>
    <t>Установка пандуса.
Благоустройство прилегающей территории с организацией парковочного места для автотранспорта используемого инвалидом. 
Ремонт входной группы</t>
  </si>
  <si>
    <t>Выплатой обеспечены 24 человека</t>
  </si>
  <si>
    <t>Выплатой обеспечены 83 человека</t>
  </si>
  <si>
    <t>Выплатой обеспечены 197 человека</t>
  </si>
  <si>
    <t>Выплатой обеспечены 25 человек</t>
  </si>
  <si>
    <t>Выплатой обеспечены 2 человека</t>
  </si>
  <si>
    <t>Выплатой обеспечены 4 человека</t>
  </si>
  <si>
    <t>Выплатой обеспечены 257 человек</t>
  </si>
  <si>
    <t>Обеспечение питанием и молоком учащихся государственных учреждений</t>
  </si>
  <si>
    <t>Повышение уровня и качества жизни граждан, нуждающихся в социальной поддержке, улучшение качества социального обслуживания и введение новых форм социальных услуг для населения</t>
  </si>
  <si>
    <t>Выплатой обеспечены 15 человек</t>
  </si>
  <si>
    <t>Выплатой обеспечены 1052 человека</t>
  </si>
  <si>
    <t>Обеспечение бесплатной юридической помощью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</si>
  <si>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</si>
  <si>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 xml:space="preserve">Удовлетворение потребностей  граждан пожилого  возраста  и  инвалидов,  включая   детей-инвалидов, в постоянном постороннем уходе  в  сфере социального  обслуживания  населения. Обеспечение   поддержки   и  содействие социальной адаптации  граждан,  попавших  в  трудную жизненную ситуацию   или   находящихся  в  социально  опасном положении. Преобладание семейных  форм  устройства детей, оставшихся без попечения родителей. </t>
  </si>
  <si>
    <t xml:space="preserve">Формирование оптимальной сети учреждений социального обслуживания, повышение качества предоставляемых социальных услуг, организация финансово - экономической и контрольно - ревизионной деятельности, включающей организацию финансирования мероприятий деятельности учреждений социального обслуживания,  организацию и проведение контроля за целевым использованием финансовых средств. </t>
  </si>
  <si>
    <t xml:space="preserve">Оплата услуг поставщиков социальных услуг включенных  в реестр поставщиков социальных услуг Ленинградской области, но не участвуют в выполнении государственного тзадания (заказа), при получении у них гражданином социальных услуг, предусмотренных индивидуальной программой предоставления социальных услуг </t>
  </si>
  <si>
    <t>Финансовая поддержка трех социальноориентированных некомерческих организаций, осуществляющих деятельность по социальной поддержке и защите населения</t>
  </si>
  <si>
    <t>Предоставление социальной реабилитации 10 гражданам больным наркоманией, прошедших курс медицинской реабилитации</t>
  </si>
  <si>
    <t>Профилактика социального сиротства–оказание социальной поддержки несовершеннолетним родителям, профилактика отказа от новорожденных</t>
  </si>
  <si>
    <t>Предоставление услуг по дополнительному присмотру и уходу за детьми-сиротами, детьми, оставшимися без попечения родителей и детьми-инвалидами, находящимися на лечении и (или) реабилитации в учреждениях здравоохранения Ленинградской области</t>
  </si>
  <si>
    <t>Иппотерапия для детей-инвалидов</t>
  </si>
  <si>
    <t>Функцианирование  службы "Социальное такси"</t>
  </si>
  <si>
    <t>Найм жилья для  дееспособных граждан, страдающих психическими расстройствами, в отношении которых принято решение о выписке из государственных стационарных учреждений социального обслуживания Ленинградской области психоневрологического профиля, и имеющих рекомендации к самостоятельному проживанию</t>
  </si>
  <si>
    <t>Ремонт спального корпуса № 1, оплата обязательств согласно заключенному государственному контракту  от 13.11.2017г. №100-р на выполнение ремонта пищеблок, оплата обязательств согласно заключенному государственному контракту  от 27.11.2017г.  №109-у на оказание услуг по техническому надзору за выполнением работ по ремонту пищеблока ЛОГБУ «Будогощский ПНИ»; ремонт пищеблока и прачечной, отделения милосердия 1 и 2 этажи, экспертиза сметной документации на ремонт вентиляционной системы, экспертиза сметной документации на ремонт входов в здании с приспособлением для ММГН, входов в подвальные части зданий, отмостки и приямков, экспертиза сметной документации на ремонт помещения насосной станции  ЛОГБУ "Вознесенский ДИ"; монтаж системы канализации общественно-бытового корпуса общественно-бытового блока, расположенного по адресу: Ленинградская область, д. Кисельня, ул. Северная, д.4, оплата обязательств согласно заключенному государственному контракту  80/А от 10.11.2017г. на выполнение работ по ремонту подвала, оплата обязательств согласно заключенному государственному контракту  78/А от 20.10.2017г. на выполнение работ по ремонту санузла общего отделения, ремонт отмостки и цоколя общественно-бытового корпуса общественно-бытового блока, расположенного по адресу: Ленинградская область, д. Кисельня, ул. Северная, д.4, ремонт лестничной клетки (в подвал) и ремонт теплового узла главного корпуса ЛОГБУ "Волховский ПНИ", находящихся по адресу: Ленинградская область, г. Волхов, ул. Октябрьская набережная, д. 97 ЛОГБУ «Волховский ПНИ»; выполнение работ по разработке ПСД по ремонту помещений ЛОГБУ «Каменногорский ДИ»; поставка тепловой энергии и тепловой энергии в ГВС, подача ХВС и прием сточных вод, электрическая энергия, обслуживание инженерных сетей, ремонт помещений здания по адресу: г.Ломоносов, ул. Пулеметчиков д.10 ЛОГБУ «Волосовский ПНИ»; ремонт нежилых помещений секции № 5, ремонт внутриплощадочной системы канализации, ремонт отмостки, ремонт помещений секции № 2 ЛОГБУ «Кировский ПНИ»; ремонт системы водоснабжения пищеблока ЛОГБУ "Сланцевский ДИ" по адресу: г. Сланцы, Комсомольское шоссе, д.176; ремонт помещений гаража, водоочистной станции, бани, устройство фасадов с облицовкой керамогранитными плитами зданий, ремонт пандусов, замена козырьков, ремонт отмосток зданий лит Б,З,Д,Е ЛОГБУ «Приозерский ДДИ»; установка блок-контейнеров для обеспечения аварийного электроснабжения, ремонт пищеблока и хозяйственно-бытового корпуса ЛОГБУ «Тихвинский ДИ»; ремонт женского корпуса ЛОГБУ «Кингисеппский ПНИ»; текущий ремонт здания женского корпуса ЛОГБУ «Гатчинский ПНИ»; аварийный ремонт системы водоотведения ЛОГБУ «Тихвинский КЦСОН»; ремонт системы отопления и ГВС в тепловом пункте ЛОГБУ «Кингисеппский ДИ»; выполнение работ по ремонту здания бывшего детского сада №41 с изменением наименования объекта недвижимости для размещения Геронтопсихиатрического отделения ЛОГБУ "Лодейнопольский специальный ДИ" по адресу: Ленинградская область, Лодейнопольский р-н г.Лодейное Поле ул.Талалихина, дом 20, выполнение работ по ремонту инженерных систем здания бывшего детского сада №41 с изменением наименования объекта недвижимости для размещения Геронтопсихиатрического отделения ЛОГБУ "Лодейнопольский специальный ДИ" по адресу: Ленинградская область, Лодейнопольский р-н г.Лодейное Поле ул.Талалихина, дом 20, Выполнение работ по ремонту слаботочных систем здания бывшего детского сада №41 с изменением наименования объекта недвижимости для размещения Геронтопсихиатрического отделения ЛОГБУ "Лодейнопольский специальный ДИ" по адресу: Ленинградская область, Лодейнопольский р-н г.Лодейное Поле ул.Талалихина, дом 20, Выполнение работ по благоустройству территории, ремонт наружных инженерных сетей и наружного освещения бывшего детского сада №41 с изменением наименования объекта недвижимости для размещения Геронтопсихиатрического отделения ЛОГБУ "Лодейнопольский специальный ДИ" по адресу: Ленинградская область, Лодейнопольский р-н г.Лодейное Поле ул.Талалихина, дом 20, Дополнительные работы, выявленные при ремонте здания бывшего детского сада №41 с изменением наименования объекта недвижимости для размещения Геронтопсихиатрического отделения ЛОГБУ «Лодейнопольский специальный ДИ» по адресу: Ленинградская область, Лодейнопольский район, г. Лодейное поле, ул. Талалихина, дом 20, Инсталляция канала телематических служб, Проектирование УУТЭ, Проектирование внешнего электроснабжения здания бывшего детского сада № 41 ЛОГБУ «Лодейнопольский специальный ДИ», закупка основных средств</t>
  </si>
  <si>
    <t>Выплатой обеспечены 7693 человека</t>
  </si>
  <si>
    <t>Выплатой обеспечены 12278 человека</t>
  </si>
  <si>
    <t>Выплатой обеспечены 37032 человека</t>
  </si>
  <si>
    <t>Выплатой обеспечены 430 человек</t>
  </si>
  <si>
    <t>Выплатой обеспечены 141 ребенок</t>
  </si>
  <si>
    <t>Выплатой обеспечены 11998 ребенок</t>
  </si>
  <si>
    <t xml:space="preserve">Выплатой  обеспечены 31571 получатель из числа членов многодетных семей. </t>
  </si>
  <si>
    <t>Выплата произведена 1510 семьям</t>
  </si>
  <si>
    <t>Выплатой  обеспечены 7328 детей</t>
  </si>
  <si>
    <t>Выплатой  обеспечены 5 семей</t>
  </si>
  <si>
    <t>Выплатой  обеспечены 13 семей</t>
  </si>
  <si>
    <t>Выплатой  обеспечены 12 семей</t>
  </si>
  <si>
    <t>Обеспечение автомобилем многодетных семей, имеющих семь и более детей</t>
  </si>
  <si>
    <t>Выплатой  обеспечены 4 человека</t>
  </si>
  <si>
    <t>Ежемесячная выплата семьям опекунов и приемным семьям на прогнозируемую численность приемных и опекаемых детей</t>
  </si>
  <si>
    <t>Ежемесячная денежная выплата в рахмере 340 рублей, предоставляемой детям-сиротам и детям, оставшимся без попечения родителей, обучающихся в муниципальных образовательных учреждениях, для обеспечения беспратного проезда на городском, пригородном, внутрирайонном транспоре</t>
  </si>
  <si>
    <t xml:space="preserve">Ремонт жилых помещений для детей-сирот и детей, оставшихся без  без попечения родителей </t>
  </si>
  <si>
    <t>Выплата вознаграждения, причитающееся приемным семьям</t>
  </si>
  <si>
    <t>Обучение  граждан,  выразивших  желание  стать  опекунами или попечителями  несовершеннолетних  граждан</t>
  </si>
  <si>
    <t xml:space="preserve">Предоставление аренды помещений детям-сиротам и детям, оставшимся без попечения  родителей, имеющих право на аренду жилого помещения </t>
  </si>
  <si>
    <t xml:space="preserve">Предоставление детям-сиротам и детям, оставшимся без попечения  родителей,  на компенсации ЖКХ </t>
  </si>
  <si>
    <t xml:space="preserve">Бесплатное питание, льготный проезд и выплата выходного пособия  детей-сирот детей и детей, оставшихся без попечения родителей, обучающихся в государственных учреждениях  среднего профессиональногои высшего  образования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</si>
  <si>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</si>
  <si>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Ремонт и оборудование санитарных комнат</t>
  </si>
  <si>
    <t>Ремонт и оборудование санитарных комнат.
 Монтаж лифта в стационаре</t>
  </si>
  <si>
    <t>проведение соревнований по компьютерной грамотности среди граждан пожилого возраста</t>
  </si>
  <si>
    <t xml:space="preserve">Организация обучения компьютерной грамотности </t>
  </si>
  <si>
    <t>В выставке приняли участие более 160  человек</t>
  </si>
  <si>
    <t xml:space="preserve">Организация мероприятия для более 500 участников. </t>
  </si>
  <si>
    <t>Организация фестиваля творчества для 500 человек</t>
  </si>
  <si>
    <t>Организация и проведение курсов повышения квалификации 144 часа  для не менее 60 специалистов в социальной сфере</t>
  </si>
  <si>
    <t>Оплата услуг почтовым отделениям за реализацию единых социальных проездных билетов</t>
  </si>
  <si>
    <t xml:space="preserve">Проведение одного областного мероприятия не менее чем для 200 человек </t>
  </si>
  <si>
    <t xml:space="preserve">Проведение областного мероприятия с участием 150 человек. </t>
  </si>
  <si>
    <t>Проведение театрализованных праздников Новогодней елки в 17 муниципальных районах   и городском округе Ленинградской области  на базе учреждений культуры, образования и социальной защиты населения для  детей, находящихся в трудной жизненной ситуации, и вручением им новогодних подарков</t>
  </si>
  <si>
    <t>Проведение одного областного конкурса профессионального мастерства работников социальной сферы Ленинградской области</t>
  </si>
  <si>
    <t>Предоставление дополнительных мер социальной поддержки детям, не являющимся детьми-инвалидами и нуждающимся в сложной ортопедической обуви по заключению лечебно-профилактического учреждения</t>
  </si>
  <si>
    <t>Приобретение и выдача новогодних подарков для несовершеннолетних (в т.ч. детей-инвалидов) находящихся в трудной жизненной ситуации</t>
  </si>
  <si>
    <t>Проведение мероприятия "Фестиваль семей Ленинградскуой области"</t>
  </si>
  <si>
    <t xml:space="preserve">Проведение мероприятий направленных на улучшение качества жизни детей-инвалидов и детей с ограниченными возможностями </t>
  </si>
  <si>
    <t xml:space="preserve"> Проведение театрализованных праздников Новогодней елки в 17 муниципальных районах   и городском округе Ленинградской области  на базе учреждений культуры, образования и социальной защиты населения для  детей-инвалидов и вручением им новогодних подарков</t>
  </si>
  <si>
    <t>Приобретение  билетов в театр для детей-инвалидов и их родителей в Мариинский театр</t>
  </si>
  <si>
    <t xml:space="preserve">Проведение одного областного мероприятия не менее чем для 500 человек </t>
  </si>
  <si>
    <t>Мероприятие на 150 участников и 30 сопровождающих</t>
  </si>
  <si>
    <t xml:space="preserve">Проведение мероприятий напровленных нау лучшение качества жизни детей-инвалидов и детей с ограниченными возможностями </t>
  </si>
  <si>
    <t xml:space="preserve">Информационно-техническая  поддержка процесса оказания мер социальной поддержки отдельных категорий граждан Ленинградской области в сфере социальной защиты. Бесперебойность и адресность оказания мер социальной поддержки в автоматическом режиме, повышение качества оказываемых услуг в сфере социальной защиты </t>
  </si>
  <si>
    <t>Освещение деятельности в средствах массовой информации, печатных изданиях, информационно-телекоммуникационной сети «Интернет»</t>
  </si>
  <si>
    <t>Обеспечение деятельности органов местного самоуправления муниципальных образований  Ленинградской области при осуществлении  отдельных государственных полномочий  по организации и осуществлению деятельности по реализации отдельных государственных полномочий</t>
  </si>
  <si>
    <t>Расчет размеров ежемесячных денежных компенсаций части расходов по оплате жилого помещения и коммунальных услуг отдельным категориям граждан</t>
  </si>
  <si>
    <t>Обеспечение деятельности государственных  казенных учреждений (единый выплатной центр)</t>
  </si>
  <si>
    <t>Развитие системы социального обслуживания несовершеннолетних и семей с детьми, находящихся в трудной жизненной ситуации</t>
  </si>
  <si>
    <t>Изготовление удостоверений многодетной семье единого оброзца</t>
  </si>
  <si>
    <t>Организация питания обучающихся в общеобразовательных учреждениях, расположенных на территории Ленинградской области</t>
  </si>
  <si>
    <t>Выплатой обеспечены 254 человек</t>
  </si>
  <si>
    <t>Выплатой обеспечены 7882 человек</t>
  </si>
  <si>
    <t>Выплатой обеспечены 189393 человека</t>
  </si>
  <si>
    <t>Выплатой обеспечены 5 человек</t>
  </si>
  <si>
    <t>Выплатой предоставлялась на  1 чел.</t>
  </si>
  <si>
    <t>Выплатой обеспечены 2 получателя</t>
  </si>
  <si>
    <t>Выплатой обеспечены 6522 получателя</t>
  </si>
  <si>
    <t>Выплатой обеспечены 30 получателей</t>
  </si>
  <si>
    <t>Выплатой обеспечены 15790 получателей</t>
  </si>
  <si>
    <t>Выплатой обеспечены 1055 получателей</t>
  </si>
  <si>
    <t>Выплатой обеспечены 1512 семей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</si>
</sst>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_р_."/>
    <numFmt numFmtId="180" formatCode="0.0000000"/>
    <numFmt numFmtId="181" formatCode="0.000000"/>
    <numFmt numFmtId="182" formatCode="0.00000"/>
    <numFmt numFmtId="183" formatCode="0.0000"/>
    <numFmt numFmtId="184" formatCode="#,##0.0"/>
    <numFmt numFmtId="185" formatCode="#,##0.00\ _₽"/>
  </numFmts>
  <fonts count="54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top"/>
    </xf>
    <xf numFmtId="185" fontId="3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1" xfId="53" applyNumberFormat="1" applyFont="1" applyFill="1" applyBorder="1" applyAlignment="1">
      <alignment horizontal="center" vertical="top" wrapText="1"/>
      <protection/>
    </xf>
    <xf numFmtId="0" fontId="5" fillId="0" borderId="14" xfId="0" applyFont="1" applyFill="1" applyBorder="1" applyAlignment="1">
      <alignment horizontal="center" vertical="top" wrapText="1"/>
    </xf>
    <xf numFmtId="185" fontId="3" fillId="0" borderId="15" xfId="0" applyNumberFormat="1" applyFont="1" applyFill="1" applyBorder="1" applyAlignment="1">
      <alignment horizontal="center" vertical="top"/>
    </xf>
    <xf numFmtId="185" fontId="3" fillId="0" borderId="15" xfId="0" applyNumberFormat="1" applyFont="1" applyFill="1" applyBorder="1" applyAlignment="1">
      <alignment horizontal="center" vertical="top" wrapText="1"/>
    </xf>
    <xf numFmtId="185" fontId="1" fillId="0" borderId="15" xfId="0" applyNumberFormat="1" applyFont="1" applyFill="1" applyBorder="1" applyAlignment="1">
      <alignment horizontal="center" vertical="top" wrapText="1"/>
    </xf>
    <xf numFmtId="185" fontId="1" fillId="0" borderId="15" xfId="0" applyNumberFormat="1" applyFont="1" applyFill="1" applyBorder="1" applyAlignment="1">
      <alignment horizontal="center" vertical="top"/>
    </xf>
    <xf numFmtId="185" fontId="1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176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 wrapText="1"/>
    </xf>
    <xf numFmtId="185" fontId="1" fillId="0" borderId="12" xfId="0" applyNumberFormat="1" applyFont="1" applyFill="1" applyBorder="1" applyAlignment="1">
      <alignment horizontal="center" vertical="top" wrapText="1"/>
    </xf>
    <xf numFmtId="185" fontId="1" fillId="0" borderId="16" xfId="0" applyNumberFormat="1" applyFont="1" applyFill="1" applyBorder="1" applyAlignment="1">
      <alignment horizontal="center" vertical="top" wrapText="1"/>
    </xf>
    <xf numFmtId="185" fontId="1" fillId="0" borderId="17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185" fontId="1" fillId="0" borderId="10" xfId="54" applyNumberFormat="1" applyFont="1" applyFill="1" applyBorder="1" applyAlignment="1">
      <alignment horizontal="center" vertical="top"/>
      <protection/>
    </xf>
    <xf numFmtId="185" fontId="3" fillId="0" borderId="17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185" fontId="1" fillId="0" borderId="15" xfId="0" applyNumberFormat="1" applyFont="1" applyFill="1" applyBorder="1" applyAlignment="1" applyProtection="1">
      <alignment horizontal="center" vertical="top" wrapText="1"/>
      <protection/>
    </xf>
    <xf numFmtId="185" fontId="7" fillId="0" borderId="10" xfId="0" applyNumberFormat="1" applyFont="1" applyFill="1" applyBorder="1" applyAlignment="1">
      <alignment horizontal="center" vertical="top"/>
    </xf>
    <xf numFmtId="185" fontId="7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wrapText="1"/>
    </xf>
    <xf numFmtId="185" fontId="1" fillId="0" borderId="16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/>
    </xf>
    <xf numFmtId="185" fontId="1" fillId="0" borderId="17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 wrapText="1"/>
    </xf>
    <xf numFmtId="185" fontId="4" fillId="0" borderId="10" xfId="0" applyNumberFormat="1" applyFont="1" applyFill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 wrapText="1"/>
    </xf>
    <xf numFmtId="185" fontId="9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2"/>
  <sheetViews>
    <sheetView tabSelected="1" zoomScale="80" zoomScaleNormal="80" zoomScaleSheetLayoutView="80" zoomScalePageLayoutView="0" workbookViewId="0" topLeftCell="A1">
      <pane xSplit="1" ySplit="8" topLeftCell="H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00390625" defaultRowHeight="12.75"/>
  <cols>
    <col min="1" max="1" width="8.875" style="11" customWidth="1"/>
    <col min="2" max="2" width="53.375" style="3" customWidth="1"/>
    <col min="3" max="3" width="29.75390625" style="3" customWidth="1"/>
    <col min="4" max="7" width="17.00390625" style="3" customWidth="1"/>
    <col min="8" max="13" width="17.00390625" style="19" customWidth="1"/>
    <col min="14" max="15" width="17.00390625" style="3" customWidth="1"/>
    <col min="16" max="16" width="120.75390625" style="3" customWidth="1"/>
    <col min="17" max="17" width="21.875" style="3" customWidth="1"/>
    <col min="18" max="18" width="10.75390625" style="3" hidden="1" customWidth="1"/>
    <col min="19" max="16384" width="9.125" style="3" customWidth="1"/>
  </cols>
  <sheetData>
    <row r="1" spans="1:15" ht="12">
      <c r="A1" s="9" t="s">
        <v>5</v>
      </c>
      <c r="B1" s="69" t="s">
        <v>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2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2">
      <c r="A3" s="70" t="s">
        <v>454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2">
      <c r="A4" s="10" t="s">
        <v>7</v>
      </c>
      <c r="B4" s="4"/>
      <c r="C4" s="4"/>
      <c r="D4" s="94"/>
      <c r="E4" s="94"/>
      <c r="F4" s="94"/>
      <c r="G4" s="94"/>
      <c r="H4" s="95"/>
      <c r="I4" s="96"/>
      <c r="J4" s="96"/>
      <c r="K4" s="96"/>
      <c r="L4" s="17"/>
      <c r="M4" s="17"/>
      <c r="N4" s="4"/>
      <c r="O4" s="4"/>
    </row>
    <row r="5" spans="1:15" ht="12.75">
      <c r="A5" s="10"/>
      <c r="B5" s="4"/>
      <c r="C5" s="4"/>
      <c r="D5" s="97"/>
      <c r="E5" s="98"/>
      <c r="F5" s="97"/>
      <c r="G5" s="97"/>
      <c r="H5" s="98"/>
      <c r="I5" s="98"/>
      <c r="J5" s="99"/>
      <c r="K5" s="99"/>
      <c r="L5" s="17"/>
      <c r="M5" s="17"/>
      <c r="N5" s="4"/>
      <c r="O5" s="4"/>
    </row>
    <row r="6" spans="1:17" ht="26.25" customHeight="1">
      <c r="A6" s="71" t="s">
        <v>0</v>
      </c>
      <c r="B6" s="72" t="s">
        <v>21</v>
      </c>
      <c r="C6" s="66" t="s">
        <v>461</v>
      </c>
      <c r="D6" s="66" t="s">
        <v>360</v>
      </c>
      <c r="E6" s="66"/>
      <c r="F6" s="66"/>
      <c r="G6" s="66"/>
      <c r="H6" s="73" t="s">
        <v>455</v>
      </c>
      <c r="I6" s="73"/>
      <c r="J6" s="73"/>
      <c r="K6" s="73"/>
      <c r="L6" s="66" t="s">
        <v>456</v>
      </c>
      <c r="M6" s="66"/>
      <c r="N6" s="66"/>
      <c r="O6" s="66"/>
      <c r="P6" s="67" t="s">
        <v>452</v>
      </c>
      <c r="Q6" s="67" t="s">
        <v>453</v>
      </c>
    </row>
    <row r="7" spans="1:17" ht="34.5" customHeight="1">
      <c r="A7" s="71"/>
      <c r="B7" s="72"/>
      <c r="C7" s="66"/>
      <c r="D7" s="55" t="s">
        <v>1</v>
      </c>
      <c r="E7" s="2" t="s">
        <v>2</v>
      </c>
      <c r="F7" s="2" t="s">
        <v>3</v>
      </c>
      <c r="G7" s="2" t="s">
        <v>4</v>
      </c>
      <c r="H7" s="18" t="s">
        <v>1</v>
      </c>
      <c r="I7" s="18" t="s">
        <v>2</v>
      </c>
      <c r="J7" s="18" t="s">
        <v>3</v>
      </c>
      <c r="K7" s="18" t="s">
        <v>4</v>
      </c>
      <c r="L7" s="18" t="s">
        <v>1</v>
      </c>
      <c r="M7" s="18" t="s">
        <v>2</v>
      </c>
      <c r="N7" s="2" t="s">
        <v>3</v>
      </c>
      <c r="O7" s="2" t="s">
        <v>4</v>
      </c>
      <c r="P7" s="68"/>
      <c r="Q7" s="68"/>
    </row>
    <row r="8" spans="1:17" ht="12">
      <c r="A8" s="6" t="s">
        <v>22</v>
      </c>
      <c r="B8" s="54">
        <v>2</v>
      </c>
      <c r="C8" s="1">
        <v>3</v>
      </c>
      <c r="D8" s="56">
        <v>3</v>
      </c>
      <c r="E8" s="5">
        <v>4</v>
      </c>
      <c r="F8" s="5">
        <v>5</v>
      </c>
      <c r="G8" s="5">
        <v>6</v>
      </c>
      <c r="H8" s="32">
        <v>7</v>
      </c>
      <c r="I8" s="32">
        <v>8</v>
      </c>
      <c r="J8" s="32">
        <v>9</v>
      </c>
      <c r="K8" s="32">
        <v>10</v>
      </c>
      <c r="L8" s="32">
        <v>11</v>
      </c>
      <c r="M8" s="32">
        <v>12</v>
      </c>
      <c r="N8" s="1">
        <v>13</v>
      </c>
      <c r="O8" s="1">
        <v>14</v>
      </c>
      <c r="P8" s="31">
        <v>15</v>
      </c>
      <c r="Q8" s="31">
        <v>16</v>
      </c>
    </row>
    <row r="9" spans="1:18" ht="36">
      <c r="A9" s="6"/>
      <c r="B9" s="37" t="s">
        <v>268</v>
      </c>
      <c r="C9" s="34" t="s">
        <v>462</v>
      </c>
      <c r="D9" s="46">
        <f>D10+D83+D110+D165+D179+D191</f>
        <v>2405966.6999999997</v>
      </c>
      <c r="E9" s="22">
        <f>E10+E83+E110+E167+E179+E191</f>
        <v>14115555.099999998</v>
      </c>
      <c r="F9" s="22">
        <f>F10+F83+F110+F165+F179+F191</f>
        <v>12488.7</v>
      </c>
      <c r="G9" s="22">
        <f>G10+G83+G110+G165+G179+G191</f>
        <v>2138.9</v>
      </c>
      <c r="H9" s="22">
        <f>H10+H83+H110+H165+H179+H191</f>
        <v>2293356.9</v>
      </c>
      <c r="I9" s="22">
        <f>I10+I83+I110+I167+I179+I191</f>
        <v>13978790.5</v>
      </c>
      <c r="J9" s="22">
        <f>J10+J83+J110+J165+J179+J191</f>
        <v>15363.4</v>
      </c>
      <c r="K9" s="22">
        <f>K10+K83+K110+K165+K179+K191</f>
        <v>2138.9</v>
      </c>
      <c r="L9" s="22">
        <f>L10+L83+L110+L165+L179+L191</f>
        <v>2293266.4</v>
      </c>
      <c r="M9" s="22">
        <f>M10+M83+M110+M167+M179+M191</f>
        <v>13894783.999999998</v>
      </c>
      <c r="N9" s="22">
        <f>N10+N83+N110+N165+N179+N191</f>
        <v>15363.4</v>
      </c>
      <c r="O9" s="22">
        <f>O10+O83+O110+O165+O179+O191</f>
        <v>673.5</v>
      </c>
      <c r="P9" s="30"/>
      <c r="Q9" s="29"/>
      <c r="R9" s="57">
        <f>(L9+M9+N9+O9)/(D9+E9+F9+G9)*100</f>
        <v>97.99190191157805</v>
      </c>
    </row>
    <row r="10" spans="1:18" ht="36">
      <c r="A10" s="12" t="s">
        <v>22</v>
      </c>
      <c r="B10" s="38" t="s">
        <v>98</v>
      </c>
      <c r="C10" s="34" t="s">
        <v>462</v>
      </c>
      <c r="D10" s="47">
        <f>D11+D26+D28+D30+D35+D37+D40+D42+D44+D46+D48+D56+D76+D78</f>
        <v>1623906.4</v>
      </c>
      <c r="E10" s="23">
        <f>E11+E26+E28+E30+E35+E37+E40+E42+E44+E46+E48+E56+E76+E78</f>
        <v>6431025.199999999</v>
      </c>
      <c r="F10" s="23"/>
      <c r="G10" s="23"/>
      <c r="H10" s="23">
        <f>H11+H26+H28+H30+H35+H37+H40+H42+H44+H46+H48+H56+H76+H78</f>
        <v>1550500.7000000002</v>
      </c>
      <c r="I10" s="23">
        <f>I11+I26+I28+I30+I35+I37+I40+I42+I44+I46+I48+I56+I76+I78</f>
        <v>6343479.9</v>
      </c>
      <c r="J10" s="23"/>
      <c r="K10" s="23"/>
      <c r="L10" s="23">
        <f>L11+L26+L28+L30+L35+L37+L40+L42+L44+L46+L48+L56+L76+L78</f>
        <v>1550428.7</v>
      </c>
      <c r="M10" s="23">
        <f>M11+M26+M28+M30+M35+M37+M40+M42+M44+M46+M48+M56+M76+M78</f>
        <v>6314453.6</v>
      </c>
      <c r="N10" s="23"/>
      <c r="O10" s="23"/>
      <c r="P10" s="30"/>
      <c r="Q10" s="29"/>
      <c r="R10" s="57">
        <f aca="true" t="shared" si="0" ref="R10:R73">(L10+M10+N10+O10)/(D10+E10+F10+G10)*100</f>
        <v>97.64058455816063</v>
      </c>
    </row>
    <row r="11" spans="1:18" ht="42">
      <c r="A11" s="12" t="s">
        <v>24</v>
      </c>
      <c r="B11" s="37" t="s">
        <v>23</v>
      </c>
      <c r="C11" s="35" t="s">
        <v>462</v>
      </c>
      <c r="D11" s="46"/>
      <c r="E11" s="22">
        <f>SUM(E12:E25)</f>
        <v>2426262.7</v>
      </c>
      <c r="F11" s="22"/>
      <c r="G11" s="22"/>
      <c r="H11" s="22"/>
      <c r="I11" s="22">
        <f>SUM(I12:I25)</f>
        <v>2424563.1999999997</v>
      </c>
      <c r="J11" s="23"/>
      <c r="K11" s="22"/>
      <c r="L11" s="23"/>
      <c r="M11" s="22">
        <f>SUM(M12:M25)</f>
        <v>2424563.1999999997</v>
      </c>
      <c r="N11" s="23"/>
      <c r="O11" s="22"/>
      <c r="P11" s="30"/>
      <c r="Q11" s="29"/>
      <c r="R11" s="57">
        <f t="shared" si="0"/>
        <v>99.92995399879821</v>
      </c>
    </row>
    <row r="12" spans="1:18" ht="24">
      <c r="A12" s="13" t="s">
        <v>35</v>
      </c>
      <c r="B12" s="39" t="s">
        <v>25</v>
      </c>
      <c r="C12" s="1" t="s">
        <v>462</v>
      </c>
      <c r="D12" s="48"/>
      <c r="E12" s="25">
        <v>779855.1</v>
      </c>
      <c r="F12" s="25"/>
      <c r="G12" s="25"/>
      <c r="H12" s="24"/>
      <c r="I12" s="24">
        <v>779813.2</v>
      </c>
      <c r="J12" s="24"/>
      <c r="K12" s="24"/>
      <c r="L12" s="24"/>
      <c r="M12" s="24">
        <f aca="true" t="shared" si="1" ref="M12:M18">I12</f>
        <v>779813.2</v>
      </c>
      <c r="N12" s="23"/>
      <c r="O12" s="24"/>
      <c r="P12" s="59" t="s">
        <v>479</v>
      </c>
      <c r="Q12" s="58" t="s">
        <v>477</v>
      </c>
      <c r="R12" s="57">
        <f t="shared" si="0"/>
        <v>99.99462720702859</v>
      </c>
    </row>
    <row r="13" spans="1:18" ht="24">
      <c r="A13" s="13" t="s">
        <v>36</v>
      </c>
      <c r="B13" s="39" t="s">
        <v>26</v>
      </c>
      <c r="C13" s="1" t="s">
        <v>462</v>
      </c>
      <c r="D13" s="48"/>
      <c r="E13" s="25">
        <v>10543</v>
      </c>
      <c r="F13" s="25"/>
      <c r="G13" s="25"/>
      <c r="H13" s="24"/>
      <c r="I13" s="24">
        <v>10540.1</v>
      </c>
      <c r="J13" s="24"/>
      <c r="K13" s="24"/>
      <c r="L13" s="24"/>
      <c r="M13" s="24">
        <f t="shared" si="1"/>
        <v>10540.1</v>
      </c>
      <c r="N13" s="23"/>
      <c r="O13" s="24"/>
      <c r="P13" s="59" t="s">
        <v>480</v>
      </c>
      <c r="Q13" s="58" t="s">
        <v>477</v>
      </c>
      <c r="R13" s="57">
        <f t="shared" si="0"/>
        <v>99.97249359764773</v>
      </c>
    </row>
    <row r="14" spans="1:18" ht="78" customHeight="1">
      <c r="A14" s="13" t="s">
        <v>37</v>
      </c>
      <c r="B14" s="39" t="s">
        <v>27</v>
      </c>
      <c r="C14" s="1" t="s">
        <v>462</v>
      </c>
      <c r="D14" s="48"/>
      <c r="E14" s="25">
        <v>480.2</v>
      </c>
      <c r="F14" s="25"/>
      <c r="G14" s="25"/>
      <c r="H14" s="24"/>
      <c r="I14" s="24">
        <v>479.8</v>
      </c>
      <c r="J14" s="24"/>
      <c r="K14" s="24"/>
      <c r="L14" s="24"/>
      <c r="M14" s="24">
        <f t="shared" si="1"/>
        <v>479.8</v>
      </c>
      <c r="N14" s="23"/>
      <c r="O14" s="24"/>
      <c r="P14" s="59" t="s">
        <v>481</v>
      </c>
      <c r="Q14" s="58" t="s">
        <v>477</v>
      </c>
      <c r="R14" s="57">
        <f t="shared" si="0"/>
        <v>99.91670137442733</v>
      </c>
    </row>
    <row r="15" spans="1:18" ht="33.75">
      <c r="A15" s="13" t="s">
        <v>38</v>
      </c>
      <c r="B15" s="39" t="s">
        <v>28</v>
      </c>
      <c r="C15" s="1" t="s">
        <v>462</v>
      </c>
      <c r="D15" s="48"/>
      <c r="E15" s="25">
        <v>1077752.3</v>
      </c>
      <c r="F15" s="25"/>
      <c r="G15" s="25"/>
      <c r="H15" s="24"/>
      <c r="I15" s="24">
        <v>1077716.2</v>
      </c>
      <c r="J15" s="24"/>
      <c r="K15" s="24"/>
      <c r="L15" s="24"/>
      <c r="M15" s="24">
        <f t="shared" si="1"/>
        <v>1077716.2</v>
      </c>
      <c r="N15" s="23"/>
      <c r="O15" s="24"/>
      <c r="P15" s="59" t="s">
        <v>482</v>
      </c>
      <c r="Q15" s="58" t="s">
        <v>477</v>
      </c>
      <c r="R15" s="57">
        <f t="shared" si="0"/>
        <v>99.99665043628299</v>
      </c>
    </row>
    <row r="16" spans="1:18" ht="33.75">
      <c r="A16" s="13" t="s">
        <v>39</v>
      </c>
      <c r="B16" s="39" t="s">
        <v>29</v>
      </c>
      <c r="C16" s="1" t="s">
        <v>462</v>
      </c>
      <c r="D16" s="48"/>
      <c r="E16" s="25">
        <v>17804.3</v>
      </c>
      <c r="F16" s="25"/>
      <c r="G16" s="25"/>
      <c r="H16" s="24"/>
      <c r="I16" s="24">
        <v>17790.2</v>
      </c>
      <c r="J16" s="24"/>
      <c r="K16" s="24"/>
      <c r="L16" s="24"/>
      <c r="M16" s="24">
        <f t="shared" si="1"/>
        <v>17790.2</v>
      </c>
      <c r="N16" s="23"/>
      <c r="O16" s="24"/>
      <c r="P16" s="59" t="s">
        <v>483</v>
      </c>
      <c r="Q16" s="58" t="s">
        <v>477</v>
      </c>
      <c r="R16" s="57">
        <f t="shared" si="0"/>
        <v>99.92080564807378</v>
      </c>
    </row>
    <row r="17" spans="1:18" ht="24">
      <c r="A17" s="13" t="s">
        <v>40</v>
      </c>
      <c r="B17" s="33" t="s">
        <v>30</v>
      </c>
      <c r="C17" s="1" t="s">
        <v>462</v>
      </c>
      <c r="D17" s="48"/>
      <c r="E17" s="25">
        <v>138</v>
      </c>
      <c r="F17" s="25"/>
      <c r="G17" s="25"/>
      <c r="H17" s="24"/>
      <c r="I17" s="24">
        <v>138</v>
      </c>
      <c r="J17" s="24"/>
      <c r="K17" s="24"/>
      <c r="L17" s="24"/>
      <c r="M17" s="24">
        <f t="shared" si="1"/>
        <v>138</v>
      </c>
      <c r="N17" s="23"/>
      <c r="O17" s="24"/>
      <c r="P17" s="59" t="s">
        <v>484</v>
      </c>
      <c r="Q17" s="58" t="s">
        <v>477</v>
      </c>
      <c r="R17" s="57">
        <f t="shared" si="0"/>
        <v>100</v>
      </c>
    </row>
    <row r="18" spans="1:18" ht="33.75">
      <c r="A18" s="13" t="s">
        <v>41</v>
      </c>
      <c r="B18" s="40" t="s">
        <v>31</v>
      </c>
      <c r="C18" s="1" t="s">
        <v>462</v>
      </c>
      <c r="D18" s="48"/>
      <c r="E18" s="25">
        <v>37360.6</v>
      </c>
      <c r="F18" s="25"/>
      <c r="G18" s="25"/>
      <c r="H18" s="24"/>
      <c r="I18" s="24">
        <v>37348.8</v>
      </c>
      <c r="J18" s="24"/>
      <c r="K18" s="24"/>
      <c r="L18" s="24"/>
      <c r="M18" s="24">
        <f t="shared" si="1"/>
        <v>37348.8</v>
      </c>
      <c r="N18" s="23"/>
      <c r="O18" s="24"/>
      <c r="P18" s="59" t="s">
        <v>485</v>
      </c>
      <c r="Q18" s="58" t="s">
        <v>477</v>
      </c>
      <c r="R18" s="57">
        <f t="shared" si="0"/>
        <v>99.9684159247978</v>
      </c>
    </row>
    <row r="19" spans="1:18" ht="84" customHeight="1">
      <c r="A19" s="13" t="s">
        <v>42</v>
      </c>
      <c r="B19" s="39" t="s">
        <v>32</v>
      </c>
      <c r="C19" s="1" t="s">
        <v>462</v>
      </c>
      <c r="D19" s="48"/>
      <c r="E19" s="25">
        <v>55709.8</v>
      </c>
      <c r="F19" s="25"/>
      <c r="G19" s="25"/>
      <c r="H19" s="24"/>
      <c r="I19" s="24">
        <v>55708.5</v>
      </c>
      <c r="J19" s="24"/>
      <c r="K19" s="24"/>
      <c r="L19" s="24"/>
      <c r="M19" s="24">
        <f>7297.3+48411.2</f>
        <v>55708.5</v>
      </c>
      <c r="N19" s="23"/>
      <c r="O19" s="24"/>
      <c r="P19" s="59" t="s">
        <v>486</v>
      </c>
      <c r="Q19" s="58" t="s">
        <v>477</v>
      </c>
      <c r="R19" s="57">
        <f t="shared" si="0"/>
        <v>99.99766647878829</v>
      </c>
    </row>
    <row r="20" spans="1:18" ht="56.25">
      <c r="A20" s="13" t="s">
        <v>43</v>
      </c>
      <c r="B20" s="39" t="s">
        <v>33</v>
      </c>
      <c r="C20" s="1" t="s">
        <v>463</v>
      </c>
      <c r="D20" s="48"/>
      <c r="E20" s="25">
        <v>2100</v>
      </c>
      <c r="F20" s="25"/>
      <c r="G20" s="25"/>
      <c r="H20" s="24"/>
      <c r="I20" s="24">
        <v>2097.2</v>
      </c>
      <c r="J20" s="24"/>
      <c r="K20" s="24"/>
      <c r="L20" s="24"/>
      <c r="M20" s="24">
        <f>I20</f>
        <v>2097.2</v>
      </c>
      <c r="N20" s="23"/>
      <c r="O20" s="24"/>
      <c r="P20" s="59" t="s">
        <v>487</v>
      </c>
      <c r="Q20" s="58" t="s">
        <v>477</v>
      </c>
      <c r="R20" s="57">
        <f t="shared" si="0"/>
        <v>99.86666666666666</v>
      </c>
    </row>
    <row r="21" spans="1:18" ht="142.5" customHeight="1">
      <c r="A21" s="13" t="s">
        <v>44</v>
      </c>
      <c r="B21" s="39" t="s">
        <v>34</v>
      </c>
      <c r="C21" s="1" t="s">
        <v>463</v>
      </c>
      <c r="D21" s="48"/>
      <c r="E21" s="25">
        <v>3300</v>
      </c>
      <c r="F21" s="25"/>
      <c r="G21" s="25"/>
      <c r="H21" s="24"/>
      <c r="I21" s="24">
        <v>3297</v>
      </c>
      <c r="J21" s="24"/>
      <c r="K21" s="24"/>
      <c r="L21" s="24"/>
      <c r="M21" s="24">
        <v>3297</v>
      </c>
      <c r="N21" s="23"/>
      <c r="O21" s="24"/>
      <c r="P21" s="59" t="s">
        <v>488</v>
      </c>
      <c r="Q21" s="58" t="s">
        <v>477</v>
      </c>
      <c r="R21" s="57">
        <f t="shared" si="0"/>
        <v>99.90909090909092</v>
      </c>
    </row>
    <row r="22" spans="1:18" ht="24">
      <c r="A22" s="13" t="s">
        <v>45</v>
      </c>
      <c r="B22" s="39" t="s">
        <v>290</v>
      </c>
      <c r="C22" s="1" t="s">
        <v>462</v>
      </c>
      <c r="D22" s="48"/>
      <c r="E22" s="25">
        <v>439396.7</v>
      </c>
      <c r="F22" s="25"/>
      <c r="G22" s="25"/>
      <c r="H22" s="24"/>
      <c r="I22" s="24">
        <v>439359.8</v>
      </c>
      <c r="J22" s="24"/>
      <c r="K22" s="24"/>
      <c r="L22" s="24"/>
      <c r="M22" s="24">
        <f>I22</f>
        <v>439359.8</v>
      </c>
      <c r="N22" s="23"/>
      <c r="O22" s="24"/>
      <c r="P22" s="59" t="s">
        <v>489</v>
      </c>
      <c r="Q22" s="58" t="s">
        <v>477</v>
      </c>
      <c r="R22" s="57">
        <f t="shared" si="0"/>
        <v>99.99160212172735</v>
      </c>
    </row>
    <row r="23" spans="1:18" ht="24">
      <c r="A23" s="13" t="s">
        <v>46</v>
      </c>
      <c r="B23" s="39" t="s">
        <v>291</v>
      </c>
      <c r="C23" s="1" t="s">
        <v>462</v>
      </c>
      <c r="D23" s="48"/>
      <c r="E23" s="25">
        <v>274.4</v>
      </c>
      <c r="F23" s="25"/>
      <c r="G23" s="25"/>
      <c r="H23" s="24"/>
      <c r="I23" s="24">
        <v>274.4</v>
      </c>
      <c r="J23" s="24"/>
      <c r="K23" s="24"/>
      <c r="L23" s="24"/>
      <c r="M23" s="24">
        <f>I23</f>
        <v>274.4</v>
      </c>
      <c r="N23" s="23"/>
      <c r="O23" s="24"/>
      <c r="P23" s="59" t="s">
        <v>490</v>
      </c>
      <c r="Q23" s="58" t="s">
        <v>477</v>
      </c>
      <c r="R23" s="57">
        <f t="shared" si="0"/>
        <v>100</v>
      </c>
    </row>
    <row r="24" spans="1:18" ht="25.5" customHeight="1">
      <c r="A24" s="13" t="s">
        <v>47</v>
      </c>
      <c r="B24" s="39" t="s">
        <v>292</v>
      </c>
      <c r="C24" s="1" t="s">
        <v>462</v>
      </c>
      <c r="D24" s="48"/>
      <c r="E24" s="25">
        <v>0</v>
      </c>
      <c r="F24" s="25"/>
      <c r="G24" s="25"/>
      <c r="H24" s="24"/>
      <c r="I24" s="24">
        <v>0</v>
      </c>
      <c r="J24" s="24"/>
      <c r="K24" s="24"/>
      <c r="L24" s="24"/>
      <c r="M24" s="24">
        <f>I24</f>
        <v>0</v>
      </c>
      <c r="N24" s="23"/>
      <c r="O24" s="24"/>
      <c r="P24" s="30"/>
      <c r="Q24" s="29"/>
      <c r="R24" s="57" t="e">
        <f t="shared" si="0"/>
        <v>#DIV/0!</v>
      </c>
    </row>
    <row r="25" spans="1:18" ht="35.25" customHeight="1">
      <c r="A25" s="13" t="s">
        <v>432</v>
      </c>
      <c r="B25" s="39" t="s">
        <v>433</v>
      </c>
      <c r="C25" s="1" t="s">
        <v>462</v>
      </c>
      <c r="D25" s="48"/>
      <c r="E25" s="25">
        <v>1548.3</v>
      </c>
      <c r="F25" s="25"/>
      <c r="G25" s="25"/>
      <c r="H25" s="24"/>
      <c r="I25" s="24">
        <v>0</v>
      </c>
      <c r="J25" s="24"/>
      <c r="K25" s="24"/>
      <c r="L25" s="24"/>
      <c r="M25" s="24">
        <f>I25</f>
        <v>0</v>
      </c>
      <c r="N25" s="23"/>
      <c r="O25" s="24"/>
      <c r="P25" s="74" t="s">
        <v>491</v>
      </c>
      <c r="Q25" s="58" t="s">
        <v>478</v>
      </c>
      <c r="R25" s="57">
        <f t="shared" si="0"/>
        <v>0</v>
      </c>
    </row>
    <row r="26" spans="1:18" ht="36">
      <c r="A26" s="8" t="s">
        <v>48</v>
      </c>
      <c r="B26" s="37" t="s">
        <v>49</v>
      </c>
      <c r="C26" s="35" t="s">
        <v>462</v>
      </c>
      <c r="D26" s="47">
        <f>D27</f>
        <v>110745.7</v>
      </c>
      <c r="E26" s="22"/>
      <c r="F26" s="22"/>
      <c r="G26" s="22"/>
      <c r="H26" s="23">
        <f>H27</f>
        <v>107736.5</v>
      </c>
      <c r="I26" s="23"/>
      <c r="J26" s="23"/>
      <c r="K26" s="23"/>
      <c r="L26" s="23">
        <f>L27</f>
        <v>107726</v>
      </c>
      <c r="M26" s="23"/>
      <c r="N26" s="23"/>
      <c r="O26" s="23"/>
      <c r="P26" s="30"/>
      <c r="Q26" s="29"/>
      <c r="R26" s="57">
        <f t="shared" si="0"/>
        <v>97.27330271062444</v>
      </c>
    </row>
    <row r="27" spans="1:18" ht="33.75">
      <c r="A27" s="7" t="s">
        <v>14</v>
      </c>
      <c r="B27" s="39" t="s">
        <v>50</v>
      </c>
      <c r="C27" s="1" t="s">
        <v>462</v>
      </c>
      <c r="D27" s="48">
        <v>110745.7</v>
      </c>
      <c r="E27" s="25"/>
      <c r="F27" s="25"/>
      <c r="G27" s="25"/>
      <c r="H27" s="24">
        <v>107736.5</v>
      </c>
      <c r="I27" s="24"/>
      <c r="J27" s="24"/>
      <c r="K27" s="24"/>
      <c r="L27" s="24">
        <v>107726</v>
      </c>
      <c r="M27" s="24"/>
      <c r="N27" s="23"/>
      <c r="O27" s="24"/>
      <c r="P27" s="59" t="s">
        <v>591</v>
      </c>
      <c r="Q27" s="58" t="s">
        <v>477</v>
      </c>
      <c r="R27" s="57">
        <f t="shared" si="0"/>
        <v>97.27330271062444</v>
      </c>
    </row>
    <row r="28" spans="1:18" ht="36">
      <c r="A28" s="8" t="s">
        <v>15</v>
      </c>
      <c r="B28" s="37" t="s">
        <v>51</v>
      </c>
      <c r="C28" s="35" t="s">
        <v>462</v>
      </c>
      <c r="D28" s="47">
        <f>D29</f>
        <v>1431507.8</v>
      </c>
      <c r="E28" s="25"/>
      <c r="F28" s="25"/>
      <c r="G28" s="25"/>
      <c r="H28" s="23">
        <f>H29</f>
        <v>1361318.1</v>
      </c>
      <c r="I28" s="23"/>
      <c r="J28" s="24"/>
      <c r="K28" s="24"/>
      <c r="L28" s="23">
        <f>L29</f>
        <v>1361262.7</v>
      </c>
      <c r="M28" s="24"/>
      <c r="N28" s="23"/>
      <c r="O28" s="24"/>
      <c r="P28" s="30"/>
      <c r="Q28" s="29"/>
      <c r="R28" s="57">
        <f>(L28+M28+N28+O28)/(D28+E28+F28+G28)*100</f>
        <v>95.09292928756658</v>
      </c>
    </row>
    <row r="29" spans="1:18" ht="101.25">
      <c r="A29" s="7" t="s">
        <v>52</v>
      </c>
      <c r="B29" s="39" t="s">
        <v>54</v>
      </c>
      <c r="C29" s="1" t="s">
        <v>462</v>
      </c>
      <c r="D29" s="48">
        <v>1431507.8</v>
      </c>
      <c r="E29" s="25"/>
      <c r="F29" s="25"/>
      <c r="G29" s="25"/>
      <c r="H29" s="24">
        <v>1361318.1</v>
      </c>
      <c r="I29" s="24"/>
      <c r="J29" s="24"/>
      <c r="K29" s="24"/>
      <c r="L29" s="24">
        <v>1361262.7</v>
      </c>
      <c r="M29" s="24"/>
      <c r="N29" s="23"/>
      <c r="O29" s="24"/>
      <c r="P29" s="100" t="s">
        <v>592</v>
      </c>
      <c r="Q29" s="58" t="s">
        <v>477</v>
      </c>
      <c r="R29" s="57">
        <f t="shared" si="0"/>
        <v>95.09292928756658</v>
      </c>
    </row>
    <row r="30" spans="1:18" ht="52.5">
      <c r="A30" s="8" t="s">
        <v>16</v>
      </c>
      <c r="B30" s="37" t="s">
        <v>53</v>
      </c>
      <c r="C30" s="35" t="s">
        <v>462</v>
      </c>
      <c r="D30" s="47">
        <f>D31+D32+D33+D34</f>
        <v>237.89999999999998</v>
      </c>
      <c r="E30" s="25"/>
      <c r="F30" s="25"/>
      <c r="G30" s="25"/>
      <c r="H30" s="23">
        <f>H31+H32+H33+H34</f>
        <v>250.2</v>
      </c>
      <c r="I30" s="24"/>
      <c r="J30" s="24"/>
      <c r="K30" s="24"/>
      <c r="L30" s="23">
        <f>L31+L32+L33+L34</f>
        <v>250.2</v>
      </c>
      <c r="M30" s="24"/>
      <c r="N30" s="23"/>
      <c r="O30" s="24"/>
      <c r="P30" s="30"/>
      <c r="Q30" s="29"/>
      <c r="R30" s="57">
        <f t="shared" si="0"/>
        <v>105.17023959646912</v>
      </c>
    </row>
    <row r="31" spans="1:18" ht="56.25">
      <c r="A31" s="6" t="s">
        <v>56</v>
      </c>
      <c r="B31" s="39" t="s">
        <v>55</v>
      </c>
      <c r="C31" s="1" t="s">
        <v>462</v>
      </c>
      <c r="D31" s="48">
        <f>208.7-12.5</f>
        <v>196.2</v>
      </c>
      <c r="E31" s="25"/>
      <c r="F31" s="25"/>
      <c r="G31" s="25"/>
      <c r="H31" s="24">
        <v>208.5</v>
      </c>
      <c r="I31" s="24"/>
      <c r="J31" s="24"/>
      <c r="K31" s="24"/>
      <c r="L31" s="24">
        <f>H31</f>
        <v>208.5</v>
      </c>
      <c r="M31" s="24"/>
      <c r="N31" s="23"/>
      <c r="O31" s="24"/>
      <c r="P31" s="100" t="s">
        <v>593</v>
      </c>
      <c r="Q31" s="58" t="s">
        <v>477</v>
      </c>
      <c r="R31" s="57">
        <f t="shared" si="0"/>
        <v>106.2691131498471</v>
      </c>
    </row>
    <row r="32" spans="1:18" ht="45">
      <c r="A32" s="6" t="s">
        <v>57</v>
      </c>
      <c r="B32" s="39" t="s">
        <v>63</v>
      </c>
      <c r="C32" s="1" t="s">
        <v>462</v>
      </c>
      <c r="D32" s="48">
        <v>41.7</v>
      </c>
      <c r="E32" s="25"/>
      <c r="F32" s="25"/>
      <c r="G32" s="25"/>
      <c r="H32" s="24">
        <v>41.7</v>
      </c>
      <c r="I32" s="24"/>
      <c r="J32" s="24"/>
      <c r="K32" s="24"/>
      <c r="L32" s="24">
        <f>H32</f>
        <v>41.7</v>
      </c>
      <c r="M32" s="24"/>
      <c r="N32" s="23"/>
      <c r="O32" s="24"/>
      <c r="P32" s="18" t="s">
        <v>594</v>
      </c>
      <c r="Q32" s="58" t="s">
        <v>477</v>
      </c>
      <c r="R32" s="57">
        <f t="shared" si="0"/>
        <v>100</v>
      </c>
    </row>
    <row r="33" spans="1:18" ht="45">
      <c r="A33" s="6" t="s">
        <v>58</v>
      </c>
      <c r="B33" s="39" t="s">
        <v>64</v>
      </c>
      <c r="C33" s="1" t="s">
        <v>462</v>
      </c>
      <c r="D33" s="48">
        <v>0</v>
      </c>
      <c r="E33" s="25"/>
      <c r="F33" s="25"/>
      <c r="G33" s="25"/>
      <c r="H33" s="24">
        <v>0</v>
      </c>
      <c r="I33" s="24"/>
      <c r="J33" s="24"/>
      <c r="K33" s="24"/>
      <c r="L33" s="24">
        <f>H33</f>
        <v>0</v>
      </c>
      <c r="M33" s="24"/>
      <c r="N33" s="23"/>
      <c r="O33" s="24"/>
      <c r="P33" s="30"/>
      <c r="Q33" s="29"/>
      <c r="R33" s="57" t="e">
        <f t="shared" si="0"/>
        <v>#DIV/0!</v>
      </c>
    </row>
    <row r="34" spans="1:18" ht="56.25">
      <c r="A34" s="6" t="s">
        <v>62</v>
      </c>
      <c r="B34" s="39" t="s">
        <v>65</v>
      </c>
      <c r="C34" s="1" t="s">
        <v>462</v>
      </c>
      <c r="D34" s="48">
        <v>0</v>
      </c>
      <c r="E34" s="25"/>
      <c r="F34" s="25"/>
      <c r="G34" s="25"/>
      <c r="H34" s="24">
        <v>0</v>
      </c>
      <c r="I34" s="24"/>
      <c r="J34" s="24"/>
      <c r="K34" s="24"/>
      <c r="L34" s="24">
        <f>H34</f>
        <v>0</v>
      </c>
      <c r="M34" s="24"/>
      <c r="N34" s="23"/>
      <c r="O34" s="24"/>
      <c r="P34" s="30"/>
      <c r="Q34" s="29"/>
      <c r="R34" s="57" t="e">
        <f t="shared" si="0"/>
        <v>#DIV/0!</v>
      </c>
    </row>
    <row r="35" spans="1:18" ht="36">
      <c r="A35" s="6" t="s">
        <v>61</v>
      </c>
      <c r="B35" s="37" t="s">
        <v>59</v>
      </c>
      <c r="C35" s="35" t="s">
        <v>462</v>
      </c>
      <c r="D35" s="47">
        <f>D36</f>
        <v>30.9</v>
      </c>
      <c r="E35" s="25"/>
      <c r="F35" s="25"/>
      <c r="G35" s="25"/>
      <c r="H35" s="23">
        <f>H36</f>
        <v>30.8</v>
      </c>
      <c r="I35" s="24"/>
      <c r="J35" s="24"/>
      <c r="K35" s="24"/>
      <c r="L35" s="23">
        <f>L36</f>
        <v>30.8</v>
      </c>
      <c r="M35" s="24"/>
      <c r="N35" s="23"/>
      <c r="O35" s="24"/>
      <c r="P35" s="30"/>
      <c r="Q35" s="29"/>
      <c r="R35" s="57">
        <f t="shared" si="0"/>
        <v>99.67637540453075</v>
      </c>
    </row>
    <row r="36" spans="1:18" ht="33.75">
      <c r="A36" s="6" t="s">
        <v>60</v>
      </c>
      <c r="B36" s="39" t="s">
        <v>66</v>
      </c>
      <c r="C36" s="1" t="s">
        <v>462</v>
      </c>
      <c r="D36" s="48">
        <v>30.9</v>
      </c>
      <c r="E36" s="25"/>
      <c r="F36" s="25"/>
      <c r="G36" s="25"/>
      <c r="H36" s="24">
        <v>30.8</v>
      </c>
      <c r="I36" s="24"/>
      <c r="J36" s="24"/>
      <c r="K36" s="24"/>
      <c r="L36" s="24">
        <f>H36</f>
        <v>30.8</v>
      </c>
      <c r="M36" s="24"/>
      <c r="N36" s="23"/>
      <c r="O36" s="24"/>
      <c r="P36" s="18" t="s">
        <v>595</v>
      </c>
      <c r="Q36" s="58" t="s">
        <v>477</v>
      </c>
      <c r="R36" s="57">
        <f t="shared" si="0"/>
        <v>99.67637540453075</v>
      </c>
    </row>
    <row r="37" spans="1:18" ht="21">
      <c r="A37" s="14" t="s">
        <v>67</v>
      </c>
      <c r="B37" s="37" t="s">
        <v>68</v>
      </c>
      <c r="C37" s="8" t="s">
        <v>462</v>
      </c>
      <c r="D37" s="48"/>
      <c r="E37" s="22">
        <f>E38+E39</f>
        <v>230263.30000000002</v>
      </c>
      <c r="F37" s="25"/>
      <c r="G37" s="25"/>
      <c r="H37" s="24"/>
      <c r="I37" s="22">
        <f>I38+I39</f>
        <v>212517.40000000002</v>
      </c>
      <c r="J37" s="24"/>
      <c r="K37" s="24"/>
      <c r="L37" s="24"/>
      <c r="M37" s="22">
        <f>M38+M39</f>
        <v>212517.40000000002</v>
      </c>
      <c r="N37" s="23"/>
      <c r="O37" s="24"/>
      <c r="P37" s="30"/>
      <c r="Q37" s="29"/>
      <c r="R37" s="57">
        <f t="shared" si="0"/>
        <v>92.29321389904513</v>
      </c>
    </row>
    <row r="38" spans="1:18" ht="33.75">
      <c r="A38" s="13" t="s">
        <v>69</v>
      </c>
      <c r="B38" s="39" t="s">
        <v>70</v>
      </c>
      <c r="C38" s="7" t="s">
        <v>462</v>
      </c>
      <c r="D38" s="48"/>
      <c r="E38" s="25">
        <v>169355.7</v>
      </c>
      <c r="F38" s="25"/>
      <c r="G38" s="25"/>
      <c r="H38" s="24"/>
      <c r="I38" s="24">
        <v>164896.6</v>
      </c>
      <c r="J38" s="24"/>
      <c r="K38" s="24"/>
      <c r="L38" s="24"/>
      <c r="M38" s="24">
        <f>I38</f>
        <v>164896.6</v>
      </c>
      <c r="N38" s="23"/>
      <c r="O38" s="24"/>
      <c r="P38" s="59" t="s">
        <v>492</v>
      </c>
      <c r="Q38" s="58" t="s">
        <v>477</v>
      </c>
      <c r="R38" s="57">
        <f t="shared" si="0"/>
        <v>97.36702100962648</v>
      </c>
    </row>
    <row r="39" spans="1:18" ht="22.5">
      <c r="A39" s="13" t="s">
        <v>9</v>
      </c>
      <c r="B39" s="39" t="s">
        <v>71</v>
      </c>
      <c r="C39" s="7" t="s">
        <v>462</v>
      </c>
      <c r="D39" s="48"/>
      <c r="E39" s="25">
        <v>60907.6</v>
      </c>
      <c r="F39" s="25"/>
      <c r="G39" s="25"/>
      <c r="H39" s="24"/>
      <c r="I39" s="24">
        <v>47620.8</v>
      </c>
      <c r="J39" s="24"/>
      <c r="K39" s="24"/>
      <c r="L39" s="24"/>
      <c r="M39" s="24">
        <f>I39</f>
        <v>47620.8</v>
      </c>
      <c r="N39" s="23"/>
      <c r="O39" s="24"/>
      <c r="P39" s="59" t="s">
        <v>493</v>
      </c>
      <c r="Q39" s="58" t="s">
        <v>477</v>
      </c>
      <c r="R39" s="57">
        <f t="shared" si="0"/>
        <v>78.18531677491808</v>
      </c>
    </row>
    <row r="40" spans="1:18" ht="31.5">
      <c r="A40" s="14" t="s">
        <v>72</v>
      </c>
      <c r="B40" s="37" t="s">
        <v>73</v>
      </c>
      <c r="C40" s="8" t="s">
        <v>462</v>
      </c>
      <c r="D40" s="48"/>
      <c r="E40" s="22">
        <f>E41</f>
        <v>255379.4</v>
      </c>
      <c r="F40" s="25"/>
      <c r="G40" s="25"/>
      <c r="H40" s="24"/>
      <c r="I40" s="22">
        <f>I41</f>
        <v>252996.1</v>
      </c>
      <c r="J40" s="24"/>
      <c r="K40" s="24"/>
      <c r="L40" s="24"/>
      <c r="M40" s="22">
        <f>M41</f>
        <v>252996.1</v>
      </c>
      <c r="N40" s="23"/>
      <c r="O40" s="24"/>
      <c r="P40" s="30"/>
      <c r="Q40" s="29"/>
      <c r="R40" s="57">
        <f t="shared" si="0"/>
        <v>99.06676106216868</v>
      </c>
    </row>
    <row r="41" spans="1:18" ht="45">
      <c r="A41" s="13" t="s">
        <v>74</v>
      </c>
      <c r="B41" s="39" t="s">
        <v>434</v>
      </c>
      <c r="C41" s="7" t="s">
        <v>462</v>
      </c>
      <c r="D41" s="48"/>
      <c r="E41" s="25">
        <v>255379.4</v>
      </c>
      <c r="F41" s="25"/>
      <c r="G41" s="25"/>
      <c r="H41" s="24"/>
      <c r="I41" s="24">
        <v>252996.1</v>
      </c>
      <c r="J41" s="24"/>
      <c r="K41" s="24"/>
      <c r="L41" s="24"/>
      <c r="M41" s="24">
        <f>I41</f>
        <v>252996.1</v>
      </c>
      <c r="N41" s="23"/>
      <c r="O41" s="24"/>
      <c r="P41" s="59" t="s">
        <v>494</v>
      </c>
      <c r="Q41" s="58" t="s">
        <v>477</v>
      </c>
      <c r="R41" s="57">
        <f t="shared" si="0"/>
        <v>99.06676106216868</v>
      </c>
    </row>
    <row r="42" spans="1:18" ht="31.5">
      <c r="A42" s="14" t="s">
        <v>75</v>
      </c>
      <c r="B42" s="37" t="s">
        <v>76</v>
      </c>
      <c r="C42" s="8" t="s">
        <v>462</v>
      </c>
      <c r="D42" s="47">
        <f>SUM(D43:D43)</f>
        <v>77208.3</v>
      </c>
      <c r="E42" s="23"/>
      <c r="F42" s="22"/>
      <c r="G42" s="22"/>
      <c r="H42" s="23">
        <f>SUM(H43:H43)</f>
        <v>77202.1</v>
      </c>
      <c r="I42" s="23"/>
      <c r="J42" s="23"/>
      <c r="K42" s="23"/>
      <c r="L42" s="23">
        <f>SUM(L43:L43)</f>
        <v>77196</v>
      </c>
      <c r="M42" s="23"/>
      <c r="N42" s="23"/>
      <c r="O42" s="23"/>
      <c r="P42" s="30"/>
      <c r="Q42" s="29"/>
      <c r="R42" s="57">
        <f t="shared" si="0"/>
        <v>99.98406907029425</v>
      </c>
    </row>
    <row r="43" spans="1:18" ht="33.75">
      <c r="A43" s="13" t="s">
        <v>77</v>
      </c>
      <c r="B43" s="39" t="s">
        <v>270</v>
      </c>
      <c r="C43" s="7" t="s">
        <v>462</v>
      </c>
      <c r="D43" s="48">
        <v>77208.3</v>
      </c>
      <c r="E43" s="25"/>
      <c r="F43" s="25"/>
      <c r="G43" s="25"/>
      <c r="H43" s="24">
        <v>77202.1</v>
      </c>
      <c r="I43" s="24"/>
      <c r="J43" s="24"/>
      <c r="K43" s="24"/>
      <c r="L43" s="24">
        <v>77196</v>
      </c>
      <c r="M43" s="24"/>
      <c r="N43" s="23"/>
      <c r="O43" s="24"/>
      <c r="P43" s="18" t="s">
        <v>596</v>
      </c>
      <c r="Q43" s="58" t="s">
        <v>477</v>
      </c>
      <c r="R43" s="57">
        <f t="shared" si="0"/>
        <v>99.98406907029425</v>
      </c>
    </row>
    <row r="44" spans="1:18" ht="31.5">
      <c r="A44" s="14" t="s">
        <v>78</v>
      </c>
      <c r="B44" s="37" t="s">
        <v>79</v>
      </c>
      <c r="C44" s="8" t="s">
        <v>462</v>
      </c>
      <c r="D44" s="48"/>
      <c r="E44" s="22">
        <f>E45</f>
        <v>37043.7</v>
      </c>
      <c r="F44" s="25"/>
      <c r="G44" s="25"/>
      <c r="H44" s="24"/>
      <c r="I44" s="22">
        <f>I45</f>
        <v>36979.1</v>
      </c>
      <c r="J44" s="24"/>
      <c r="K44" s="24"/>
      <c r="L44" s="24"/>
      <c r="M44" s="22">
        <f>M45</f>
        <v>36979.1</v>
      </c>
      <c r="N44" s="23"/>
      <c r="O44" s="24"/>
      <c r="P44" s="30"/>
      <c r="Q44" s="29"/>
      <c r="R44" s="57">
        <f t="shared" si="0"/>
        <v>99.82561137251409</v>
      </c>
    </row>
    <row r="45" spans="1:18" ht="33.75">
      <c r="A45" s="13" t="s">
        <v>80</v>
      </c>
      <c r="B45" s="39" t="s">
        <v>81</v>
      </c>
      <c r="C45" s="7" t="s">
        <v>462</v>
      </c>
      <c r="D45" s="48"/>
      <c r="E45" s="75">
        <v>37043.7</v>
      </c>
      <c r="F45" s="25"/>
      <c r="G45" s="25"/>
      <c r="H45" s="24"/>
      <c r="I45" s="24">
        <v>36979.1</v>
      </c>
      <c r="J45" s="24"/>
      <c r="K45" s="24"/>
      <c r="L45" s="24"/>
      <c r="M45" s="24">
        <f>I45</f>
        <v>36979.1</v>
      </c>
      <c r="N45" s="23"/>
      <c r="O45" s="24"/>
      <c r="P45" s="59" t="s">
        <v>495</v>
      </c>
      <c r="Q45" s="58" t="s">
        <v>477</v>
      </c>
      <c r="R45" s="57">
        <f t="shared" si="0"/>
        <v>99.82561137251409</v>
      </c>
    </row>
    <row r="46" spans="1:18" ht="21">
      <c r="A46" s="14" t="s">
        <v>82</v>
      </c>
      <c r="B46" s="37" t="s">
        <v>83</v>
      </c>
      <c r="C46" s="8" t="s">
        <v>462</v>
      </c>
      <c r="D46" s="48"/>
      <c r="E46" s="76">
        <f>E47</f>
        <v>12745.1</v>
      </c>
      <c r="F46" s="25"/>
      <c r="G46" s="25"/>
      <c r="H46" s="24"/>
      <c r="I46" s="76">
        <f>I47</f>
        <v>12085</v>
      </c>
      <c r="J46" s="24"/>
      <c r="K46" s="24"/>
      <c r="L46" s="24"/>
      <c r="M46" s="76">
        <f>M47</f>
        <v>12085</v>
      </c>
      <c r="N46" s="23"/>
      <c r="O46" s="24"/>
      <c r="P46" s="30"/>
      <c r="Q46" s="29"/>
      <c r="R46" s="57">
        <f t="shared" si="0"/>
        <v>94.82075464296082</v>
      </c>
    </row>
    <row r="47" spans="1:18" ht="157.5">
      <c r="A47" s="13" t="s">
        <v>84</v>
      </c>
      <c r="B47" s="39" t="s">
        <v>85</v>
      </c>
      <c r="C47" s="7" t="s">
        <v>462</v>
      </c>
      <c r="D47" s="48"/>
      <c r="E47" s="25">
        <v>12745.1</v>
      </c>
      <c r="F47" s="25"/>
      <c r="G47" s="25"/>
      <c r="H47" s="24"/>
      <c r="I47" s="24">
        <v>12085</v>
      </c>
      <c r="J47" s="24"/>
      <c r="K47" s="24"/>
      <c r="L47" s="24"/>
      <c r="M47" s="24">
        <f>I47</f>
        <v>12085</v>
      </c>
      <c r="N47" s="23"/>
      <c r="O47" s="24"/>
      <c r="P47" s="59" t="s">
        <v>496</v>
      </c>
      <c r="Q47" s="58" t="s">
        <v>477</v>
      </c>
      <c r="R47" s="57">
        <f t="shared" si="0"/>
        <v>94.82075464296082</v>
      </c>
    </row>
    <row r="48" spans="1:18" ht="21">
      <c r="A48" s="14" t="s">
        <v>86</v>
      </c>
      <c r="B48" s="37" t="s">
        <v>87</v>
      </c>
      <c r="C48" s="8" t="s">
        <v>462</v>
      </c>
      <c r="D48" s="46">
        <f>D49+D50+D51+D52+D53+D54+D55</f>
        <v>543.3</v>
      </c>
      <c r="E48" s="22">
        <f>E49+E50+E51+E52+E53+E54+E55</f>
        <v>25686.2</v>
      </c>
      <c r="F48" s="25"/>
      <c r="G48" s="25"/>
      <c r="H48" s="22">
        <f>H49+H50+H51+H52+H53+H54+H55</f>
        <v>330.5</v>
      </c>
      <c r="I48" s="22">
        <f>I49+I50+I51+I52+I53+I54+I55</f>
        <v>24644.1</v>
      </c>
      <c r="J48" s="24"/>
      <c r="K48" s="24"/>
      <c r="L48" s="22">
        <f>L49+L50+L51+L52+L53+L54+L55</f>
        <v>330.5</v>
      </c>
      <c r="M48" s="22">
        <f>M49+M50+M51+M52+M53+M54+M55</f>
        <v>24644.1</v>
      </c>
      <c r="N48" s="23"/>
      <c r="O48" s="24"/>
      <c r="P48" s="30"/>
      <c r="Q48" s="29"/>
      <c r="R48" s="57">
        <f t="shared" si="0"/>
        <v>95.21569225490383</v>
      </c>
    </row>
    <row r="49" spans="1:18" ht="112.5">
      <c r="A49" s="13" t="s">
        <v>88</v>
      </c>
      <c r="B49" s="39" t="s">
        <v>89</v>
      </c>
      <c r="C49" s="7" t="s">
        <v>462</v>
      </c>
      <c r="D49" s="48"/>
      <c r="E49" s="25">
        <v>277.3</v>
      </c>
      <c r="F49" s="25"/>
      <c r="G49" s="25"/>
      <c r="H49" s="24"/>
      <c r="I49" s="24">
        <v>245</v>
      </c>
      <c r="J49" s="24"/>
      <c r="K49" s="24"/>
      <c r="L49" s="24"/>
      <c r="M49" s="24">
        <f>I49</f>
        <v>245</v>
      </c>
      <c r="N49" s="23"/>
      <c r="O49" s="24"/>
      <c r="P49" s="59" t="s">
        <v>496</v>
      </c>
      <c r="Q49" s="58" t="s">
        <v>477</v>
      </c>
      <c r="R49" s="57">
        <f t="shared" si="0"/>
        <v>88.35196538045437</v>
      </c>
    </row>
    <row r="50" spans="1:18" ht="45">
      <c r="A50" s="13" t="s">
        <v>90</v>
      </c>
      <c r="B50" s="39" t="s">
        <v>91</v>
      </c>
      <c r="C50" s="7" t="s">
        <v>462</v>
      </c>
      <c r="D50" s="48"/>
      <c r="E50" s="25">
        <v>1531.4</v>
      </c>
      <c r="F50" s="25"/>
      <c r="G50" s="25"/>
      <c r="H50" s="24"/>
      <c r="I50" s="24">
        <v>1370.8</v>
      </c>
      <c r="J50" s="24"/>
      <c r="K50" s="24"/>
      <c r="L50" s="24"/>
      <c r="M50" s="24">
        <f>I50</f>
        <v>1370.8</v>
      </c>
      <c r="N50" s="23"/>
      <c r="O50" s="24"/>
      <c r="P50" s="59" t="s">
        <v>497</v>
      </c>
      <c r="Q50" s="58" t="s">
        <v>477</v>
      </c>
      <c r="R50" s="57">
        <f t="shared" si="0"/>
        <v>89.512864045971</v>
      </c>
    </row>
    <row r="51" spans="1:18" ht="22.5">
      <c r="A51" s="13" t="s">
        <v>92</v>
      </c>
      <c r="B51" s="39" t="s">
        <v>93</v>
      </c>
      <c r="C51" s="7" t="s">
        <v>462</v>
      </c>
      <c r="D51" s="48"/>
      <c r="E51" s="25">
        <v>12730.5</v>
      </c>
      <c r="F51" s="25"/>
      <c r="G51" s="25"/>
      <c r="H51" s="24"/>
      <c r="I51" s="24">
        <v>12039.3</v>
      </c>
      <c r="J51" s="24"/>
      <c r="K51" s="24"/>
      <c r="L51" s="24"/>
      <c r="M51" s="24">
        <f>I51</f>
        <v>12039.3</v>
      </c>
      <c r="N51" s="23"/>
      <c r="O51" s="24"/>
      <c r="P51" s="59" t="s">
        <v>498</v>
      </c>
      <c r="Q51" s="58" t="s">
        <v>477</v>
      </c>
      <c r="R51" s="57">
        <f t="shared" si="0"/>
        <v>94.57051961823966</v>
      </c>
    </row>
    <row r="52" spans="1:18" ht="22.5">
      <c r="A52" s="13" t="s">
        <v>94</v>
      </c>
      <c r="B52" s="39" t="s">
        <v>95</v>
      </c>
      <c r="C52" s="7" t="s">
        <v>462</v>
      </c>
      <c r="D52" s="48"/>
      <c r="E52" s="25">
        <v>250</v>
      </c>
      <c r="F52" s="25"/>
      <c r="G52" s="25"/>
      <c r="H52" s="24"/>
      <c r="I52" s="24">
        <v>130</v>
      </c>
      <c r="J52" s="24"/>
      <c r="K52" s="24"/>
      <c r="L52" s="24"/>
      <c r="M52" s="24">
        <f>I52</f>
        <v>130</v>
      </c>
      <c r="N52" s="23"/>
      <c r="O52" s="24"/>
      <c r="P52" s="59" t="s">
        <v>499</v>
      </c>
      <c r="Q52" s="58" t="s">
        <v>477</v>
      </c>
      <c r="R52" s="57">
        <f t="shared" si="0"/>
        <v>52</v>
      </c>
    </row>
    <row r="53" spans="1:18" ht="33.75">
      <c r="A53" s="13" t="s">
        <v>96</v>
      </c>
      <c r="B53" s="39" t="s">
        <v>97</v>
      </c>
      <c r="C53" s="7" t="s">
        <v>462</v>
      </c>
      <c r="D53" s="48"/>
      <c r="E53" s="25">
        <v>745</v>
      </c>
      <c r="F53" s="25"/>
      <c r="G53" s="25"/>
      <c r="H53" s="24"/>
      <c r="I53" s="24">
        <v>707.5</v>
      </c>
      <c r="J53" s="24"/>
      <c r="K53" s="24"/>
      <c r="L53" s="24"/>
      <c r="M53" s="24">
        <f>I53</f>
        <v>707.5</v>
      </c>
      <c r="N53" s="23"/>
      <c r="O53" s="24"/>
      <c r="P53" s="59" t="s">
        <v>500</v>
      </c>
      <c r="Q53" s="58" t="s">
        <v>477</v>
      </c>
      <c r="R53" s="57">
        <f t="shared" si="0"/>
        <v>94.96644295302013</v>
      </c>
    </row>
    <row r="54" spans="1:18" ht="56.25">
      <c r="A54" s="13" t="s">
        <v>265</v>
      </c>
      <c r="B54" s="39" t="s">
        <v>264</v>
      </c>
      <c r="C54" s="7" t="s">
        <v>462</v>
      </c>
      <c r="D54" s="48">
        <v>543.3</v>
      </c>
      <c r="E54" s="25"/>
      <c r="F54" s="25"/>
      <c r="G54" s="25"/>
      <c r="H54" s="24">
        <v>330.5</v>
      </c>
      <c r="I54" s="24"/>
      <c r="J54" s="24"/>
      <c r="K54" s="24"/>
      <c r="L54" s="24">
        <f>H54</f>
        <v>330.5</v>
      </c>
      <c r="M54" s="24"/>
      <c r="N54" s="23"/>
      <c r="O54" s="24"/>
      <c r="P54" s="18" t="s">
        <v>597</v>
      </c>
      <c r="Q54" s="58" t="s">
        <v>477</v>
      </c>
      <c r="R54" s="57">
        <f t="shared" si="0"/>
        <v>60.831952880544826</v>
      </c>
    </row>
    <row r="55" spans="1:18" ht="33.75">
      <c r="A55" s="13" t="s">
        <v>281</v>
      </c>
      <c r="B55" s="39" t="s">
        <v>282</v>
      </c>
      <c r="C55" s="7" t="s">
        <v>464</v>
      </c>
      <c r="D55" s="48"/>
      <c r="E55" s="25">
        <v>10152</v>
      </c>
      <c r="F55" s="25"/>
      <c r="G55" s="25"/>
      <c r="H55" s="24"/>
      <c r="I55" s="24">
        <v>10151.5</v>
      </c>
      <c r="J55" s="24"/>
      <c r="K55" s="24"/>
      <c r="L55" s="24"/>
      <c r="M55" s="24">
        <f>I55</f>
        <v>10151.5</v>
      </c>
      <c r="N55" s="23"/>
      <c r="O55" s="24"/>
      <c r="P55" s="59" t="s">
        <v>590</v>
      </c>
      <c r="Q55" s="58" t="s">
        <v>477</v>
      </c>
      <c r="R55" s="57">
        <f t="shared" si="0"/>
        <v>99.99507486209613</v>
      </c>
    </row>
    <row r="56" spans="1:18" ht="21">
      <c r="A56" s="14" t="s">
        <v>99</v>
      </c>
      <c r="B56" s="37" t="s">
        <v>100</v>
      </c>
      <c r="C56" s="8" t="s">
        <v>462</v>
      </c>
      <c r="D56" s="46">
        <f>SUM(D57:D74)</f>
        <v>3632.5</v>
      </c>
      <c r="E56" s="22">
        <f>SUM(E57:E75)</f>
        <v>1668875.1999999997</v>
      </c>
      <c r="F56" s="25"/>
      <c r="G56" s="25"/>
      <c r="H56" s="22">
        <f>SUM(H57:H75)</f>
        <v>3632.5</v>
      </c>
      <c r="I56" s="22">
        <f>SUM(I57:I75)</f>
        <v>1641997.5</v>
      </c>
      <c r="J56" s="24"/>
      <c r="K56" s="24"/>
      <c r="L56" s="22">
        <f>SUM(L57:L75)</f>
        <v>3632.5</v>
      </c>
      <c r="M56" s="22">
        <f>SUM(M57:M75)</f>
        <v>1612971.2000000002</v>
      </c>
      <c r="N56" s="23"/>
      <c r="O56" s="24"/>
      <c r="P56" s="30"/>
      <c r="Q56" s="29"/>
      <c r="R56" s="57">
        <f t="shared" si="0"/>
        <v>96.65747428248017</v>
      </c>
    </row>
    <row r="57" spans="1:18" ht="45">
      <c r="A57" s="13" t="s">
        <v>101</v>
      </c>
      <c r="B57" s="39" t="s">
        <v>102</v>
      </c>
      <c r="C57" s="7" t="s">
        <v>462</v>
      </c>
      <c r="D57" s="48"/>
      <c r="E57" s="25">
        <v>607.3</v>
      </c>
      <c r="F57" s="25"/>
      <c r="G57" s="25"/>
      <c r="H57" s="24"/>
      <c r="I57" s="24">
        <v>607.3</v>
      </c>
      <c r="J57" s="24"/>
      <c r="K57" s="24"/>
      <c r="L57" s="24"/>
      <c r="M57" s="24">
        <f aca="true" t="shared" si="2" ref="M57:M63">I57</f>
        <v>607.3</v>
      </c>
      <c r="N57" s="23"/>
      <c r="O57" s="24"/>
      <c r="P57" s="59" t="s">
        <v>501</v>
      </c>
      <c r="Q57" s="58" t="s">
        <v>477</v>
      </c>
      <c r="R57" s="57">
        <f t="shared" si="0"/>
        <v>100</v>
      </c>
    </row>
    <row r="58" spans="1:18" ht="22.5">
      <c r="A58" s="13" t="s">
        <v>103</v>
      </c>
      <c r="B58" s="39" t="s">
        <v>104</v>
      </c>
      <c r="C58" s="7" t="s">
        <v>462</v>
      </c>
      <c r="D58" s="48"/>
      <c r="E58" s="25">
        <v>2280.3</v>
      </c>
      <c r="F58" s="25"/>
      <c r="G58" s="25"/>
      <c r="H58" s="24"/>
      <c r="I58" s="24">
        <v>2264.2</v>
      </c>
      <c r="J58" s="24"/>
      <c r="K58" s="24"/>
      <c r="L58" s="24"/>
      <c r="M58" s="24">
        <f t="shared" si="2"/>
        <v>2264.2</v>
      </c>
      <c r="N58" s="23"/>
      <c r="O58" s="24"/>
      <c r="P58" s="59" t="s">
        <v>502</v>
      </c>
      <c r="Q58" s="58" t="s">
        <v>477</v>
      </c>
      <c r="R58" s="57">
        <f t="shared" si="0"/>
        <v>99.29395255010304</v>
      </c>
    </row>
    <row r="59" spans="1:18" ht="12">
      <c r="A59" s="28" t="s">
        <v>105</v>
      </c>
      <c r="B59" s="41" t="s">
        <v>106</v>
      </c>
      <c r="C59" s="7"/>
      <c r="D59" s="48"/>
      <c r="E59" s="25">
        <v>55165.5</v>
      </c>
      <c r="F59" s="25"/>
      <c r="G59" s="25"/>
      <c r="H59" s="24"/>
      <c r="I59" s="24">
        <v>54589.4</v>
      </c>
      <c r="J59" s="24"/>
      <c r="K59" s="24"/>
      <c r="L59" s="24"/>
      <c r="M59" s="24">
        <f t="shared" si="2"/>
        <v>54589.4</v>
      </c>
      <c r="N59" s="23"/>
      <c r="O59" s="24"/>
      <c r="P59" s="59" t="s">
        <v>503</v>
      </c>
      <c r="Q59" s="58" t="s">
        <v>477</v>
      </c>
      <c r="R59" s="57">
        <f t="shared" si="0"/>
        <v>98.95568788463804</v>
      </c>
    </row>
    <row r="60" spans="1:18" ht="22.5">
      <c r="A60" s="13" t="s">
        <v>107</v>
      </c>
      <c r="B60" s="39" t="s">
        <v>108</v>
      </c>
      <c r="C60" s="7" t="s">
        <v>462</v>
      </c>
      <c r="D60" s="48"/>
      <c r="E60" s="25">
        <v>2814.9</v>
      </c>
      <c r="F60" s="25"/>
      <c r="G60" s="25"/>
      <c r="H60" s="24"/>
      <c r="I60" s="24">
        <v>2721.6</v>
      </c>
      <c r="J60" s="24"/>
      <c r="K60" s="24"/>
      <c r="L60" s="24"/>
      <c r="M60" s="24">
        <f t="shared" si="2"/>
        <v>2721.6</v>
      </c>
      <c r="N60" s="23"/>
      <c r="O60" s="24"/>
      <c r="P60" s="59" t="s">
        <v>513</v>
      </c>
      <c r="Q60" s="58" t="s">
        <v>477</v>
      </c>
      <c r="R60" s="57">
        <f t="shared" si="0"/>
        <v>96.68549504422892</v>
      </c>
    </row>
    <row r="61" spans="1:18" ht="22.5">
      <c r="A61" s="13" t="s">
        <v>109</v>
      </c>
      <c r="B61" s="39" t="s">
        <v>110</v>
      </c>
      <c r="C61" s="7" t="s">
        <v>462</v>
      </c>
      <c r="D61" s="48"/>
      <c r="E61" s="25">
        <v>4961.5</v>
      </c>
      <c r="F61" s="25"/>
      <c r="G61" s="25"/>
      <c r="H61" s="24"/>
      <c r="I61" s="24">
        <v>4753.2</v>
      </c>
      <c r="J61" s="24"/>
      <c r="K61" s="24"/>
      <c r="L61" s="24"/>
      <c r="M61" s="24">
        <f t="shared" si="2"/>
        <v>4753.2</v>
      </c>
      <c r="N61" s="23"/>
      <c r="O61" s="24"/>
      <c r="P61" s="59" t="s">
        <v>514</v>
      </c>
      <c r="Q61" s="58" t="s">
        <v>477</v>
      </c>
      <c r="R61" s="57">
        <f t="shared" si="0"/>
        <v>95.80167288118511</v>
      </c>
    </row>
    <row r="62" spans="1:18" ht="45">
      <c r="A62" s="13" t="s">
        <v>111</v>
      </c>
      <c r="B62" s="39" t="s">
        <v>112</v>
      </c>
      <c r="C62" s="7" t="s">
        <v>467</v>
      </c>
      <c r="D62" s="48"/>
      <c r="E62" s="25">
        <v>4672.5</v>
      </c>
      <c r="F62" s="25"/>
      <c r="G62" s="25"/>
      <c r="H62" s="24"/>
      <c r="I62" s="24">
        <v>4672.5</v>
      </c>
      <c r="J62" s="24"/>
      <c r="K62" s="24"/>
      <c r="L62" s="24"/>
      <c r="M62" s="24">
        <f t="shared" si="2"/>
        <v>4672.5</v>
      </c>
      <c r="N62" s="23"/>
      <c r="O62" s="24"/>
      <c r="P62" s="59" t="s">
        <v>515</v>
      </c>
      <c r="Q62" s="58" t="s">
        <v>477</v>
      </c>
      <c r="R62" s="57">
        <f t="shared" si="0"/>
        <v>100</v>
      </c>
    </row>
    <row r="63" spans="1:18" ht="33.75">
      <c r="A63" s="13" t="s">
        <v>113</v>
      </c>
      <c r="B63" s="39" t="s">
        <v>114</v>
      </c>
      <c r="C63" s="7" t="s">
        <v>467</v>
      </c>
      <c r="D63" s="48"/>
      <c r="E63" s="25">
        <v>3933</v>
      </c>
      <c r="F63" s="25"/>
      <c r="G63" s="25"/>
      <c r="H63" s="24"/>
      <c r="I63" s="24">
        <v>3933</v>
      </c>
      <c r="J63" s="24"/>
      <c r="K63" s="24"/>
      <c r="L63" s="24"/>
      <c r="M63" s="24">
        <f t="shared" si="2"/>
        <v>3933</v>
      </c>
      <c r="N63" s="23"/>
      <c r="O63" s="24"/>
      <c r="P63" s="59" t="s">
        <v>516</v>
      </c>
      <c r="Q63" s="58" t="s">
        <v>477</v>
      </c>
      <c r="R63" s="57">
        <f t="shared" si="0"/>
        <v>100</v>
      </c>
    </row>
    <row r="64" spans="1:18" ht="33.75">
      <c r="A64" s="13" t="s">
        <v>115</v>
      </c>
      <c r="B64" s="39" t="s">
        <v>116</v>
      </c>
      <c r="C64" s="7" t="s">
        <v>466</v>
      </c>
      <c r="D64" s="48"/>
      <c r="E64" s="25">
        <v>240</v>
      </c>
      <c r="F64" s="25"/>
      <c r="G64" s="25"/>
      <c r="H64" s="24"/>
      <c r="I64" s="24">
        <v>240</v>
      </c>
      <c r="J64" s="24"/>
      <c r="K64" s="24"/>
      <c r="L64" s="24"/>
      <c r="M64" s="24">
        <v>240</v>
      </c>
      <c r="N64" s="23"/>
      <c r="O64" s="24"/>
      <c r="P64" s="59" t="s">
        <v>517</v>
      </c>
      <c r="Q64" s="58" t="s">
        <v>477</v>
      </c>
      <c r="R64" s="57">
        <f t="shared" si="0"/>
        <v>100</v>
      </c>
    </row>
    <row r="65" spans="1:18" ht="22.5">
      <c r="A65" s="13" t="s">
        <v>117</v>
      </c>
      <c r="B65" s="39" t="s">
        <v>284</v>
      </c>
      <c r="C65" s="7" t="s">
        <v>462</v>
      </c>
      <c r="D65" s="48"/>
      <c r="E65" s="25">
        <v>1565.7</v>
      </c>
      <c r="F65" s="25"/>
      <c r="G65" s="25"/>
      <c r="H65" s="24"/>
      <c r="I65" s="24">
        <v>1565.7</v>
      </c>
      <c r="J65" s="24"/>
      <c r="K65" s="24"/>
      <c r="L65" s="24"/>
      <c r="M65" s="24">
        <f>I65</f>
        <v>1565.7</v>
      </c>
      <c r="N65" s="23"/>
      <c r="O65" s="24"/>
      <c r="P65" s="59" t="s">
        <v>518</v>
      </c>
      <c r="Q65" s="58" t="s">
        <v>477</v>
      </c>
      <c r="R65" s="57">
        <f t="shared" si="0"/>
        <v>100</v>
      </c>
    </row>
    <row r="66" spans="1:18" ht="67.5">
      <c r="A66" s="13" t="s">
        <v>361</v>
      </c>
      <c r="B66" s="39" t="s">
        <v>362</v>
      </c>
      <c r="C66" s="7" t="s">
        <v>462</v>
      </c>
      <c r="D66" s="48"/>
      <c r="E66" s="25">
        <v>0</v>
      </c>
      <c r="F66" s="25"/>
      <c r="G66" s="25"/>
      <c r="H66" s="24"/>
      <c r="I66" s="24">
        <v>0</v>
      </c>
      <c r="J66" s="24"/>
      <c r="K66" s="24"/>
      <c r="L66" s="24"/>
      <c r="M66" s="24">
        <v>0</v>
      </c>
      <c r="N66" s="23"/>
      <c r="O66" s="24"/>
      <c r="P66" s="30"/>
      <c r="Q66" s="29"/>
      <c r="R66" s="57" t="e">
        <f t="shared" si="0"/>
        <v>#DIV/0!</v>
      </c>
    </row>
    <row r="67" spans="1:18" ht="22.5">
      <c r="A67" s="13" t="s">
        <v>118</v>
      </c>
      <c r="B67" s="39" t="s">
        <v>119</v>
      </c>
      <c r="C67" s="7" t="s">
        <v>462</v>
      </c>
      <c r="D67" s="48"/>
      <c r="E67" s="25">
        <v>7330.3</v>
      </c>
      <c r="F67" s="25"/>
      <c r="G67" s="25"/>
      <c r="H67" s="24"/>
      <c r="I67" s="24">
        <v>7150</v>
      </c>
      <c r="J67" s="24"/>
      <c r="K67" s="24"/>
      <c r="L67" s="24"/>
      <c r="M67" s="24">
        <f>I67</f>
        <v>7150</v>
      </c>
      <c r="N67" s="23"/>
      <c r="O67" s="24"/>
      <c r="P67" s="59" t="s">
        <v>519</v>
      </c>
      <c r="Q67" s="58" t="s">
        <v>477</v>
      </c>
      <c r="R67" s="57">
        <f t="shared" si="0"/>
        <v>97.54034623412412</v>
      </c>
    </row>
    <row r="68" spans="1:18" ht="34.5" customHeight="1">
      <c r="A68" s="13" t="s">
        <v>120</v>
      </c>
      <c r="B68" s="39" t="s">
        <v>285</v>
      </c>
      <c r="C68" s="7" t="s">
        <v>466</v>
      </c>
      <c r="D68" s="49"/>
      <c r="E68" s="25">
        <v>34952.6</v>
      </c>
      <c r="F68" s="25"/>
      <c r="G68" s="25"/>
      <c r="H68" s="25"/>
      <c r="I68" s="25">
        <v>34952.6</v>
      </c>
      <c r="J68" s="25"/>
      <c r="K68" s="24"/>
      <c r="L68" s="25"/>
      <c r="M68" s="25">
        <v>30242.7</v>
      </c>
      <c r="N68" s="23"/>
      <c r="O68" s="24"/>
      <c r="P68" s="59" t="s">
        <v>520</v>
      </c>
      <c r="Q68" s="58" t="s">
        <v>477</v>
      </c>
      <c r="R68" s="57">
        <f t="shared" si="0"/>
        <v>86.52489371320017</v>
      </c>
    </row>
    <row r="69" spans="1:18" ht="33.75">
      <c r="A69" s="13" t="s">
        <v>121</v>
      </c>
      <c r="B69" s="39" t="s">
        <v>355</v>
      </c>
      <c r="C69" s="7" t="s">
        <v>466</v>
      </c>
      <c r="D69" s="48"/>
      <c r="E69" s="25">
        <v>712611.6</v>
      </c>
      <c r="F69" s="25"/>
      <c r="G69" s="25"/>
      <c r="H69" s="24"/>
      <c r="I69" s="25">
        <v>686818.8</v>
      </c>
      <c r="J69" s="25"/>
      <c r="K69" s="24"/>
      <c r="L69" s="25"/>
      <c r="M69" s="25">
        <v>662502.4</v>
      </c>
      <c r="N69" s="23"/>
      <c r="O69" s="24"/>
      <c r="P69" s="59" t="s">
        <v>589</v>
      </c>
      <c r="Q69" s="58" t="s">
        <v>477</v>
      </c>
      <c r="R69" s="57">
        <f t="shared" si="0"/>
        <v>92.96823122160797</v>
      </c>
    </row>
    <row r="70" spans="1:18" ht="45">
      <c r="A70" s="13" t="s">
        <v>122</v>
      </c>
      <c r="B70" s="39" t="s">
        <v>123</v>
      </c>
      <c r="C70" s="7" t="s">
        <v>468</v>
      </c>
      <c r="D70" s="48"/>
      <c r="E70" s="25">
        <v>358785.3</v>
      </c>
      <c r="F70" s="25"/>
      <c r="G70" s="25"/>
      <c r="H70" s="24"/>
      <c r="I70" s="24">
        <v>358785.3</v>
      </c>
      <c r="J70" s="24"/>
      <c r="K70" s="24"/>
      <c r="L70" s="24"/>
      <c r="M70" s="24">
        <f aca="true" t="shared" si="3" ref="M70:M75">I70</f>
        <v>358785.3</v>
      </c>
      <c r="N70" s="23"/>
      <c r="O70" s="24"/>
      <c r="P70" s="59" t="s">
        <v>521</v>
      </c>
      <c r="Q70" s="58" t="s">
        <v>477</v>
      </c>
      <c r="R70" s="57">
        <f t="shared" si="0"/>
        <v>100</v>
      </c>
    </row>
    <row r="71" spans="1:18" ht="56.25">
      <c r="A71" s="13" t="s">
        <v>124</v>
      </c>
      <c r="B71" s="39" t="s">
        <v>267</v>
      </c>
      <c r="C71" s="7" t="s">
        <v>468</v>
      </c>
      <c r="D71" s="48"/>
      <c r="E71" s="25">
        <v>409481.9</v>
      </c>
      <c r="F71" s="25"/>
      <c r="G71" s="25"/>
      <c r="H71" s="24"/>
      <c r="I71" s="24">
        <v>409481.9</v>
      </c>
      <c r="J71" s="24"/>
      <c r="K71" s="24"/>
      <c r="L71" s="24"/>
      <c r="M71" s="24">
        <f t="shared" si="3"/>
        <v>409481.9</v>
      </c>
      <c r="N71" s="23"/>
      <c r="O71" s="24"/>
      <c r="P71" s="59" t="s">
        <v>521</v>
      </c>
      <c r="Q71" s="58" t="s">
        <v>477</v>
      </c>
      <c r="R71" s="57">
        <f t="shared" si="0"/>
        <v>100</v>
      </c>
    </row>
    <row r="72" spans="1:18" ht="51.75" customHeight="1">
      <c r="A72" s="13" t="s">
        <v>125</v>
      </c>
      <c r="B72" s="39" t="s">
        <v>266</v>
      </c>
      <c r="C72" s="7" t="s">
        <v>468</v>
      </c>
      <c r="D72" s="48"/>
      <c r="E72" s="25">
        <v>5512.2</v>
      </c>
      <c r="F72" s="25"/>
      <c r="G72" s="25"/>
      <c r="H72" s="24"/>
      <c r="I72" s="24">
        <v>5512.2</v>
      </c>
      <c r="J72" s="24"/>
      <c r="K72" s="24"/>
      <c r="L72" s="24"/>
      <c r="M72" s="24">
        <f t="shared" si="3"/>
        <v>5512.2</v>
      </c>
      <c r="N72" s="23"/>
      <c r="O72" s="24"/>
      <c r="P72" s="59" t="s">
        <v>521</v>
      </c>
      <c r="Q72" s="58" t="s">
        <v>477</v>
      </c>
      <c r="R72" s="57">
        <f t="shared" si="0"/>
        <v>100</v>
      </c>
    </row>
    <row r="73" spans="1:18" ht="56.25">
      <c r="A73" s="13" t="s">
        <v>269</v>
      </c>
      <c r="B73" s="39" t="s">
        <v>271</v>
      </c>
      <c r="C73" s="7" t="s">
        <v>468</v>
      </c>
      <c r="D73" s="48"/>
      <c r="E73" s="25">
        <v>13586.3</v>
      </c>
      <c r="F73" s="25"/>
      <c r="G73" s="25"/>
      <c r="H73" s="24"/>
      <c r="I73" s="24">
        <v>13586.3</v>
      </c>
      <c r="J73" s="24"/>
      <c r="K73" s="24"/>
      <c r="L73" s="24"/>
      <c r="M73" s="24">
        <f t="shared" si="3"/>
        <v>13586.3</v>
      </c>
      <c r="N73" s="23"/>
      <c r="O73" s="24"/>
      <c r="P73" s="59" t="s">
        <v>521</v>
      </c>
      <c r="Q73" s="58" t="s">
        <v>477</v>
      </c>
      <c r="R73" s="57">
        <f t="shared" si="0"/>
        <v>100</v>
      </c>
    </row>
    <row r="74" spans="1:18" ht="33.75">
      <c r="A74" s="13" t="s">
        <v>279</v>
      </c>
      <c r="B74" s="39" t="s">
        <v>280</v>
      </c>
      <c r="C74" s="7" t="s">
        <v>462</v>
      </c>
      <c r="D74" s="48">
        <v>3632.5</v>
      </c>
      <c r="E74" s="25">
        <v>49662.9</v>
      </c>
      <c r="F74" s="25"/>
      <c r="G74" s="25"/>
      <c r="H74" s="24">
        <v>3632.5</v>
      </c>
      <c r="I74" s="24">
        <v>49652.2</v>
      </c>
      <c r="J74" s="24"/>
      <c r="K74" s="24"/>
      <c r="L74" s="24">
        <f>H74</f>
        <v>3632.5</v>
      </c>
      <c r="M74" s="24">
        <f t="shared" si="3"/>
        <v>49652.2</v>
      </c>
      <c r="N74" s="23"/>
      <c r="O74" s="24"/>
      <c r="P74" s="18" t="s">
        <v>598</v>
      </c>
      <c r="Q74" s="58" t="s">
        <v>477</v>
      </c>
      <c r="R74" s="57">
        <f aca="true" t="shared" si="4" ref="R74:R137">(L74+M74+N74+O74)/(D74+E74+F74+G74)*100</f>
        <v>99.9799232203905</v>
      </c>
    </row>
    <row r="75" spans="1:18" ht="22.5">
      <c r="A75" s="13" t="s">
        <v>352</v>
      </c>
      <c r="B75" s="39" t="s">
        <v>353</v>
      </c>
      <c r="C75" s="7" t="s">
        <v>462</v>
      </c>
      <c r="D75" s="48"/>
      <c r="E75" s="25">
        <v>711.4</v>
      </c>
      <c r="F75" s="25"/>
      <c r="G75" s="25"/>
      <c r="H75" s="24"/>
      <c r="I75" s="24">
        <v>711.3</v>
      </c>
      <c r="J75" s="24"/>
      <c r="K75" s="24"/>
      <c r="L75" s="24"/>
      <c r="M75" s="24">
        <f t="shared" si="3"/>
        <v>711.3</v>
      </c>
      <c r="N75" s="23"/>
      <c r="O75" s="24"/>
      <c r="P75" s="59" t="s">
        <v>522</v>
      </c>
      <c r="Q75" s="58" t="s">
        <v>477</v>
      </c>
      <c r="R75" s="57">
        <f t="shared" si="4"/>
        <v>99.98594321057071</v>
      </c>
    </row>
    <row r="76" spans="1:18" ht="31.5">
      <c r="A76" s="14" t="s">
        <v>126</v>
      </c>
      <c r="B76" s="37" t="s">
        <v>127</v>
      </c>
      <c r="C76" s="8" t="s">
        <v>462</v>
      </c>
      <c r="D76" s="48"/>
      <c r="E76" s="22">
        <f>E77</f>
        <v>377482.2</v>
      </c>
      <c r="F76" s="25"/>
      <c r="G76" s="25"/>
      <c r="H76" s="24"/>
      <c r="I76" s="22">
        <f>I77</f>
        <v>377482.2</v>
      </c>
      <c r="J76" s="24"/>
      <c r="K76" s="24"/>
      <c r="L76" s="24"/>
      <c r="M76" s="22">
        <f>M77</f>
        <v>377482.2</v>
      </c>
      <c r="N76" s="23"/>
      <c r="O76" s="24"/>
      <c r="P76" s="30"/>
      <c r="Q76" s="29"/>
      <c r="R76" s="57">
        <f t="shared" si="4"/>
        <v>100</v>
      </c>
    </row>
    <row r="77" spans="1:18" ht="22.5">
      <c r="A77" s="13" t="s">
        <v>129</v>
      </c>
      <c r="B77" s="39" t="s">
        <v>128</v>
      </c>
      <c r="C77" s="7" t="s">
        <v>462</v>
      </c>
      <c r="D77" s="48"/>
      <c r="E77" s="25">
        <v>377482.2</v>
      </c>
      <c r="F77" s="25"/>
      <c r="G77" s="25"/>
      <c r="H77" s="24"/>
      <c r="I77" s="24">
        <v>377482.2</v>
      </c>
      <c r="J77" s="24"/>
      <c r="K77" s="24"/>
      <c r="L77" s="24"/>
      <c r="M77" s="24">
        <f>I77</f>
        <v>377482.2</v>
      </c>
      <c r="N77" s="23"/>
      <c r="O77" s="24"/>
      <c r="P77" s="59" t="s">
        <v>523</v>
      </c>
      <c r="Q77" s="58" t="s">
        <v>477</v>
      </c>
      <c r="R77" s="57">
        <f t="shared" si="4"/>
        <v>100</v>
      </c>
    </row>
    <row r="78" spans="1:18" ht="21">
      <c r="A78" s="14" t="s">
        <v>130</v>
      </c>
      <c r="B78" s="37" t="s">
        <v>131</v>
      </c>
      <c r="C78" s="8" t="s">
        <v>462</v>
      </c>
      <c r="D78" s="48"/>
      <c r="E78" s="22">
        <f>E79+E80+E81+E82</f>
        <v>1397287.4</v>
      </c>
      <c r="F78" s="25"/>
      <c r="G78" s="25"/>
      <c r="H78" s="24"/>
      <c r="I78" s="22">
        <f>I79+I80+I81+I82</f>
        <v>1360215.3</v>
      </c>
      <c r="J78" s="24"/>
      <c r="K78" s="24"/>
      <c r="L78" s="24"/>
      <c r="M78" s="22">
        <f>M79+M80+M81+M82</f>
        <v>1360215.3</v>
      </c>
      <c r="N78" s="23"/>
      <c r="O78" s="24"/>
      <c r="P78" s="30"/>
      <c r="Q78" s="29"/>
      <c r="R78" s="57">
        <f t="shared" si="4"/>
        <v>97.34685219375771</v>
      </c>
    </row>
    <row r="79" spans="1:18" ht="67.5">
      <c r="A79" s="13" t="s">
        <v>132</v>
      </c>
      <c r="B79" s="39" t="s">
        <v>293</v>
      </c>
      <c r="C79" s="7" t="s">
        <v>462</v>
      </c>
      <c r="D79" s="48"/>
      <c r="E79" s="25">
        <v>1350</v>
      </c>
      <c r="F79" s="25"/>
      <c r="G79" s="25"/>
      <c r="H79" s="24"/>
      <c r="I79" s="24">
        <v>1349.1</v>
      </c>
      <c r="J79" s="24"/>
      <c r="K79" s="24"/>
      <c r="L79" s="24"/>
      <c r="M79" s="24">
        <f>I79</f>
        <v>1349.1</v>
      </c>
      <c r="N79" s="23"/>
      <c r="O79" s="24"/>
      <c r="P79" s="59" t="s">
        <v>524</v>
      </c>
      <c r="Q79" s="58" t="s">
        <v>477</v>
      </c>
      <c r="R79" s="57">
        <f t="shared" si="4"/>
        <v>99.93333333333332</v>
      </c>
    </row>
    <row r="80" spans="1:18" ht="101.25">
      <c r="A80" s="13" t="s">
        <v>133</v>
      </c>
      <c r="B80" s="39" t="s">
        <v>134</v>
      </c>
      <c r="C80" s="7" t="s">
        <v>468</v>
      </c>
      <c r="D80" s="48"/>
      <c r="E80" s="25">
        <v>115146.5</v>
      </c>
      <c r="F80" s="25"/>
      <c r="G80" s="25"/>
      <c r="H80" s="24"/>
      <c r="I80" s="24">
        <v>115146.5</v>
      </c>
      <c r="J80" s="24"/>
      <c r="K80" s="24"/>
      <c r="L80" s="24"/>
      <c r="M80" s="24">
        <f>I80</f>
        <v>115146.5</v>
      </c>
      <c r="N80" s="23"/>
      <c r="O80" s="24"/>
      <c r="P80" s="59" t="s">
        <v>521</v>
      </c>
      <c r="Q80" s="58" t="s">
        <v>477</v>
      </c>
      <c r="R80" s="57">
        <f t="shared" si="4"/>
        <v>100</v>
      </c>
    </row>
    <row r="81" spans="1:18" ht="56.25">
      <c r="A81" s="13" t="s">
        <v>135</v>
      </c>
      <c r="B81" s="39" t="s">
        <v>294</v>
      </c>
      <c r="C81" s="7" t="s">
        <v>468</v>
      </c>
      <c r="D81" s="48"/>
      <c r="E81" s="25">
        <v>539176.3</v>
      </c>
      <c r="F81" s="25"/>
      <c r="G81" s="25"/>
      <c r="H81" s="24"/>
      <c r="I81" s="24">
        <v>539176.3</v>
      </c>
      <c r="J81" s="24"/>
      <c r="K81" s="24"/>
      <c r="L81" s="24"/>
      <c r="M81" s="24">
        <f>I81</f>
        <v>539176.3</v>
      </c>
      <c r="N81" s="23"/>
      <c r="O81" s="24"/>
      <c r="P81" s="59" t="s">
        <v>521</v>
      </c>
      <c r="Q81" s="58" t="s">
        <v>477</v>
      </c>
      <c r="R81" s="57">
        <f t="shared" si="4"/>
        <v>100</v>
      </c>
    </row>
    <row r="82" spans="1:18" ht="45">
      <c r="A82" s="13" t="s">
        <v>435</v>
      </c>
      <c r="B82" s="39" t="s">
        <v>436</v>
      </c>
      <c r="C82" s="7" t="s">
        <v>468</v>
      </c>
      <c r="D82" s="48"/>
      <c r="E82" s="25">
        <v>741614.6</v>
      </c>
      <c r="F82" s="25"/>
      <c r="G82" s="25"/>
      <c r="H82" s="24"/>
      <c r="I82" s="24">
        <v>704543.4</v>
      </c>
      <c r="J82" s="24"/>
      <c r="K82" s="24"/>
      <c r="L82" s="24"/>
      <c r="M82" s="24">
        <f>I82</f>
        <v>704543.4</v>
      </c>
      <c r="N82" s="23"/>
      <c r="O82" s="24"/>
      <c r="P82" s="59" t="s">
        <v>525</v>
      </c>
      <c r="Q82" s="58" t="s">
        <v>477</v>
      </c>
      <c r="R82" s="57">
        <f t="shared" si="4"/>
        <v>95.0012850340325</v>
      </c>
    </row>
    <row r="83" spans="1:18" ht="21">
      <c r="A83" s="12" t="s">
        <v>17</v>
      </c>
      <c r="B83" s="37" t="s">
        <v>136</v>
      </c>
      <c r="C83" s="8" t="s">
        <v>462</v>
      </c>
      <c r="D83" s="46"/>
      <c r="E83" s="22">
        <f>E84+E100+E108</f>
        <v>4092894.8000000003</v>
      </c>
      <c r="F83" s="22"/>
      <c r="G83" s="22">
        <f>G84+G100+G108</f>
        <v>2138.9</v>
      </c>
      <c r="H83" s="22"/>
      <c r="I83" s="22">
        <f>I84+I100+I108</f>
        <v>4067004.5</v>
      </c>
      <c r="J83" s="22"/>
      <c r="K83" s="22">
        <f>K84+K100+K108</f>
        <v>2138.9</v>
      </c>
      <c r="L83" s="22"/>
      <c r="M83" s="22">
        <f>M84+M100+M108</f>
        <v>4027780.6</v>
      </c>
      <c r="N83" s="22"/>
      <c r="O83" s="22">
        <f>O84+O100+O108</f>
        <v>673.5</v>
      </c>
      <c r="P83" s="30"/>
      <c r="Q83" s="29"/>
      <c r="R83" s="57">
        <f t="shared" si="4"/>
        <v>98.37413792223492</v>
      </c>
    </row>
    <row r="84" spans="1:18" ht="21">
      <c r="A84" s="14" t="s">
        <v>137</v>
      </c>
      <c r="B84" s="37" t="s">
        <v>138</v>
      </c>
      <c r="C84" s="8" t="s">
        <v>462</v>
      </c>
      <c r="D84" s="46"/>
      <c r="E84" s="22">
        <f>E85+E98+E99</f>
        <v>3560434.7</v>
      </c>
      <c r="F84" s="22"/>
      <c r="G84" s="22">
        <f>G85+G98+G99</f>
        <v>2138.9</v>
      </c>
      <c r="H84" s="24"/>
      <c r="I84" s="22">
        <f>I85+I98+I99</f>
        <v>3535380.7</v>
      </c>
      <c r="J84" s="22"/>
      <c r="K84" s="22">
        <f>K85+K98+K99</f>
        <v>2138.9</v>
      </c>
      <c r="L84" s="24"/>
      <c r="M84" s="22">
        <f>M85+M98+M99</f>
        <v>3496156.8000000003</v>
      </c>
      <c r="N84" s="22"/>
      <c r="O84" s="22">
        <f>O85+O98+O99</f>
        <v>673.5</v>
      </c>
      <c r="P84" s="30"/>
      <c r="Q84" s="29"/>
      <c r="R84" s="57">
        <f t="shared" si="4"/>
        <v>98.154612160153</v>
      </c>
    </row>
    <row r="85" spans="1:18" ht="128.25" customHeight="1">
      <c r="A85" s="13" t="s">
        <v>139</v>
      </c>
      <c r="B85" s="42" t="s">
        <v>140</v>
      </c>
      <c r="C85" s="7" t="s">
        <v>462</v>
      </c>
      <c r="D85" s="46"/>
      <c r="E85" s="22">
        <f>E86+E87+E88+E89+E90+E91+E92+E93+E94+E95+E96+E97</f>
        <v>725940.6000000002</v>
      </c>
      <c r="F85" s="22"/>
      <c r="G85" s="22">
        <f>G86+G87+G88+G89+G90+G91+G92+G93+G94+G95+G96+G97</f>
        <v>2138.9</v>
      </c>
      <c r="H85" s="23"/>
      <c r="I85" s="22">
        <f>I86+I87+I88+I89+I90+I91+I92+I93+I94+I95+I96+I97</f>
        <v>723559.3000000002</v>
      </c>
      <c r="J85" s="23"/>
      <c r="K85" s="22">
        <f>K86+K87+K88+K89+K90+K91+K92+K93+K94+K95+K96+K97</f>
        <v>2138.9</v>
      </c>
      <c r="L85" s="23"/>
      <c r="M85" s="22">
        <f>M86+M87+M88+M89+M90+M91+M92+M93+M94+M95</f>
        <v>711257.2000000001</v>
      </c>
      <c r="N85" s="23"/>
      <c r="O85" s="22">
        <f>O86+O87+O88+O89+O90+O91+O92+O93+O94+O95+O96+O97</f>
        <v>673.5</v>
      </c>
      <c r="P85" s="30"/>
      <c r="Q85" s="29"/>
      <c r="R85" s="57">
        <f t="shared" si="4"/>
        <v>97.78200045462067</v>
      </c>
    </row>
    <row r="86" spans="1:18" ht="78.75">
      <c r="A86" s="13" t="s">
        <v>141</v>
      </c>
      <c r="B86" s="42" t="s">
        <v>142</v>
      </c>
      <c r="C86" s="7" t="s">
        <v>462</v>
      </c>
      <c r="D86" s="46"/>
      <c r="E86" s="25">
        <v>628455.6</v>
      </c>
      <c r="F86" s="24"/>
      <c r="G86" s="24"/>
      <c r="H86" s="24"/>
      <c r="I86" s="25">
        <v>627390.5</v>
      </c>
      <c r="J86" s="24"/>
      <c r="K86" s="24"/>
      <c r="L86" s="24"/>
      <c r="M86" s="25">
        <v>627390.5</v>
      </c>
      <c r="N86" s="23"/>
      <c r="O86" s="24"/>
      <c r="P86" s="77" t="s">
        <v>526</v>
      </c>
      <c r="Q86" s="58" t="s">
        <v>477</v>
      </c>
      <c r="R86" s="57">
        <f t="shared" si="4"/>
        <v>99.83052104237754</v>
      </c>
    </row>
    <row r="87" spans="1:18" ht="48.75" customHeight="1">
      <c r="A87" s="13" t="s">
        <v>143</v>
      </c>
      <c r="B87" s="42" t="s">
        <v>439</v>
      </c>
      <c r="C87" s="7" t="s">
        <v>462</v>
      </c>
      <c r="D87" s="46"/>
      <c r="E87" s="25">
        <v>18624.9</v>
      </c>
      <c r="F87" s="24"/>
      <c r="G87" s="24"/>
      <c r="H87" s="24"/>
      <c r="I87" s="25">
        <f>11402.9+6959.5</f>
        <v>18362.4</v>
      </c>
      <c r="J87" s="24"/>
      <c r="K87" s="24"/>
      <c r="L87" s="24"/>
      <c r="M87" s="25">
        <f>10269.3+6959.5</f>
        <v>17228.8</v>
      </c>
      <c r="N87" s="23"/>
      <c r="O87" s="24"/>
      <c r="P87" s="78"/>
      <c r="Q87" s="58" t="s">
        <v>477</v>
      </c>
      <c r="R87" s="57">
        <f t="shared" si="4"/>
        <v>92.50412082749436</v>
      </c>
    </row>
    <row r="88" spans="1:18" ht="22.5">
      <c r="A88" s="13" t="s">
        <v>144</v>
      </c>
      <c r="B88" s="42" t="s">
        <v>438</v>
      </c>
      <c r="C88" s="7" t="s">
        <v>462</v>
      </c>
      <c r="D88" s="46"/>
      <c r="E88" s="25">
        <v>1793.8</v>
      </c>
      <c r="F88" s="24"/>
      <c r="G88" s="24"/>
      <c r="H88" s="24"/>
      <c r="I88" s="25">
        <f>977.5+816.3</f>
        <v>1793.8</v>
      </c>
      <c r="J88" s="24"/>
      <c r="K88" s="24"/>
      <c r="L88" s="24"/>
      <c r="M88" s="25">
        <f>977.5+816.3</f>
        <v>1793.8</v>
      </c>
      <c r="N88" s="23"/>
      <c r="O88" s="24"/>
      <c r="P88" s="78"/>
      <c r="Q88" s="58" t="s">
        <v>477</v>
      </c>
      <c r="R88" s="57">
        <f t="shared" si="4"/>
        <v>100</v>
      </c>
    </row>
    <row r="89" spans="1:18" ht="33.75">
      <c r="A89" s="13" t="s">
        <v>145</v>
      </c>
      <c r="B89" s="42" t="s">
        <v>364</v>
      </c>
      <c r="C89" s="7" t="s">
        <v>462</v>
      </c>
      <c r="D89" s="46"/>
      <c r="E89" s="25">
        <v>12854</v>
      </c>
      <c r="F89" s="24"/>
      <c r="G89" s="24"/>
      <c r="H89" s="24"/>
      <c r="I89" s="25">
        <v>12854</v>
      </c>
      <c r="J89" s="24"/>
      <c r="K89" s="24"/>
      <c r="L89" s="24"/>
      <c r="M89" s="25">
        <f>7358.4+4044.8</f>
        <v>11403.2</v>
      </c>
      <c r="N89" s="23"/>
      <c r="O89" s="24"/>
      <c r="P89" s="78"/>
      <c r="Q89" s="58" t="s">
        <v>477</v>
      </c>
      <c r="R89" s="57">
        <f t="shared" si="4"/>
        <v>88.71324101447021</v>
      </c>
    </row>
    <row r="90" spans="1:18" ht="22.5">
      <c r="A90" s="13" t="s">
        <v>146</v>
      </c>
      <c r="B90" s="42" t="s">
        <v>365</v>
      </c>
      <c r="C90" s="7" t="s">
        <v>462</v>
      </c>
      <c r="D90" s="46"/>
      <c r="E90" s="25">
        <v>27714.3</v>
      </c>
      <c r="F90" s="24"/>
      <c r="G90" s="24"/>
      <c r="H90" s="24"/>
      <c r="I90" s="25">
        <v>27145</v>
      </c>
      <c r="J90" s="24"/>
      <c r="K90" s="24"/>
      <c r="L90" s="24"/>
      <c r="M90" s="25">
        <f>13262.7+10371.9</f>
        <v>23634.6</v>
      </c>
      <c r="N90" s="23"/>
      <c r="O90" s="24"/>
      <c r="P90" s="78"/>
      <c r="Q90" s="58" t="s">
        <v>477</v>
      </c>
      <c r="R90" s="57">
        <f t="shared" si="4"/>
        <v>85.27944057760794</v>
      </c>
    </row>
    <row r="91" spans="1:18" ht="22.5">
      <c r="A91" s="13" t="s">
        <v>272</v>
      </c>
      <c r="B91" s="42" t="s">
        <v>437</v>
      </c>
      <c r="C91" s="7" t="s">
        <v>462</v>
      </c>
      <c r="D91" s="46"/>
      <c r="E91" s="25">
        <v>9591.5</v>
      </c>
      <c r="F91" s="24"/>
      <c r="G91" s="24"/>
      <c r="H91" s="24"/>
      <c r="I91" s="25">
        <f>5841.9+3749.6</f>
        <v>9591.5</v>
      </c>
      <c r="J91" s="24"/>
      <c r="K91" s="24"/>
      <c r="L91" s="24"/>
      <c r="M91" s="25">
        <f>5022.8+3749.6</f>
        <v>8772.4</v>
      </c>
      <c r="N91" s="23"/>
      <c r="O91" s="24"/>
      <c r="P91" s="78"/>
      <c r="Q91" s="58" t="s">
        <v>477</v>
      </c>
      <c r="R91" s="57">
        <f t="shared" si="4"/>
        <v>91.46014700516082</v>
      </c>
    </row>
    <row r="92" spans="1:18" ht="45.75" customHeight="1">
      <c r="A92" s="13" t="s">
        <v>287</v>
      </c>
      <c r="B92" s="42" t="s">
        <v>295</v>
      </c>
      <c r="C92" s="7" t="s">
        <v>462</v>
      </c>
      <c r="D92" s="46"/>
      <c r="E92" s="25">
        <v>4349.2</v>
      </c>
      <c r="F92" s="24"/>
      <c r="G92" s="24"/>
      <c r="H92" s="24"/>
      <c r="I92" s="25">
        <v>4349.2</v>
      </c>
      <c r="J92" s="24"/>
      <c r="K92" s="24"/>
      <c r="L92" s="24"/>
      <c r="M92" s="25">
        <v>4349.2</v>
      </c>
      <c r="N92" s="23"/>
      <c r="O92" s="24"/>
      <c r="P92" s="78"/>
      <c r="Q92" s="58" t="s">
        <v>477</v>
      </c>
      <c r="R92" s="57">
        <f t="shared" si="4"/>
        <v>100</v>
      </c>
    </row>
    <row r="93" spans="1:18" ht="22.5">
      <c r="A93" s="13" t="s">
        <v>296</v>
      </c>
      <c r="B93" s="42" t="s">
        <v>366</v>
      </c>
      <c r="C93" s="7" t="s">
        <v>462</v>
      </c>
      <c r="D93" s="46"/>
      <c r="E93" s="25">
        <v>12863.8</v>
      </c>
      <c r="F93" s="24"/>
      <c r="G93" s="24"/>
      <c r="H93" s="24"/>
      <c r="I93" s="25">
        <f>4442.1+7937.3</f>
        <v>12379.400000000001</v>
      </c>
      <c r="J93" s="24"/>
      <c r="K93" s="24"/>
      <c r="L93" s="24"/>
      <c r="M93" s="25">
        <f>7937.3+2324.5</f>
        <v>10261.8</v>
      </c>
      <c r="N93" s="23"/>
      <c r="O93" s="24"/>
      <c r="P93" s="78"/>
      <c r="Q93" s="58" t="s">
        <v>477</v>
      </c>
      <c r="R93" s="57">
        <f t="shared" si="4"/>
        <v>79.77269547101167</v>
      </c>
    </row>
    <row r="94" spans="1:18" ht="22.5">
      <c r="A94" s="13" t="s">
        <v>297</v>
      </c>
      <c r="B94" s="42" t="s">
        <v>367</v>
      </c>
      <c r="C94" s="7" t="s">
        <v>462</v>
      </c>
      <c r="D94" s="46"/>
      <c r="E94" s="25">
        <v>4409.8</v>
      </c>
      <c r="F94" s="24"/>
      <c r="G94" s="24"/>
      <c r="H94" s="24"/>
      <c r="I94" s="25">
        <f>2696.2+1713.6</f>
        <v>4409.799999999999</v>
      </c>
      <c r="J94" s="24"/>
      <c r="K94" s="24"/>
      <c r="L94" s="24"/>
      <c r="M94" s="25">
        <f>1713.6+2570.4</f>
        <v>4284</v>
      </c>
      <c r="N94" s="23"/>
      <c r="O94" s="24"/>
      <c r="P94" s="78"/>
      <c r="Q94" s="58" t="s">
        <v>477</v>
      </c>
      <c r="R94" s="57">
        <f t="shared" si="4"/>
        <v>97.1472629144179</v>
      </c>
    </row>
    <row r="95" spans="1:18" ht="33.75">
      <c r="A95" s="13" t="s">
        <v>363</v>
      </c>
      <c r="B95" s="42" t="s">
        <v>368</v>
      </c>
      <c r="C95" s="7" t="s">
        <v>462</v>
      </c>
      <c r="D95" s="46"/>
      <c r="E95" s="25">
        <v>2138.9</v>
      </c>
      <c r="F95" s="24"/>
      <c r="G95" s="24">
        <v>2138.9</v>
      </c>
      <c r="H95" s="24"/>
      <c r="I95" s="25">
        <v>2138.9</v>
      </c>
      <c r="J95" s="24"/>
      <c r="K95" s="24">
        <v>2138.9</v>
      </c>
      <c r="L95" s="24"/>
      <c r="M95" s="25">
        <f>1118.9+1020</f>
        <v>2138.9</v>
      </c>
      <c r="N95" s="23"/>
      <c r="O95" s="24">
        <v>673.5</v>
      </c>
      <c r="P95" s="78"/>
      <c r="Q95" s="58" t="s">
        <v>477</v>
      </c>
      <c r="R95" s="57">
        <f t="shared" si="4"/>
        <v>65.74407405675815</v>
      </c>
    </row>
    <row r="96" spans="1:18" ht="22.5">
      <c r="A96" s="13" t="s">
        <v>440</v>
      </c>
      <c r="B96" s="42" t="s">
        <v>442</v>
      </c>
      <c r="C96" s="7" t="s">
        <v>462</v>
      </c>
      <c r="D96" s="46"/>
      <c r="E96" s="25">
        <v>344.8</v>
      </c>
      <c r="F96" s="24"/>
      <c r="G96" s="24"/>
      <c r="H96" s="24"/>
      <c r="I96" s="25">
        <v>344.8</v>
      </c>
      <c r="J96" s="24"/>
      <c r="K96" s="24"/>
      <c r="L96" s="24"/>
      <c r="M96" s="25">
        <v>18.4</v>
      </c>
      <c r="N96" s="23"/>
      <c r="O96" s="24"/>
      <c r="P96" s="78"/>
      <c r="Q96" s="58" t="s">
        <v>477</v>
      </c>
      <c r="R96" s="57">
        <f t="shared" si="4"/>
        <v>5.336426914153131</v>
      </c>
    </row>
    <row r="97" spans="1:18" ht="22.5">
      <c r="A97" s="13" t="s">
        <v>441</v>
      </c>
      <c r="B97" s="42" t="s">
        <v>443</v>
      </c>
      <c r="C97" s="7" t="s">
        <v>462</v>
      </c>
      <c r="D97" s="46"/>
      <c r="E97" s="25">
        <v>2800</v>
      </c>
      <c r="F97" s="24"/>
      <c r="G97" s="24"/>
      <c r="H97" s="24"/>
      <c r="I97" s="25">
        <v>2800</v>
      </c>
      <c r="J97" s="24"/>
      <c r="K97" s="24"/>
      <c r="L97" s="24"/>
      <c r="M97" s="25">
        <v>2692.1</v>
      </c>
      <c r="N97" s="23"/>
      <c r="O97" s="24"/>
      <c r="P97" s="79"/>
      <c r="Q97" s="58" t="s">
        <v>477</v>
      </c>
      <c r="R97" s="57">
        <f t="shared" si="4"/>
        <v>96.14642857142857</v>
      </c>
    </row>
    <row r="98" spans="1:18" ht="144.75" customHeight="1">
      <c r="A98" s="13" t="s">
        <v>147</v>
      </c>
      <c r="B98" s="39" t="s">
        <v>286</v>
      </c>
      <c r="C98" s="7" t="s">
        <v>462</v>
      </c>
      <c r="D98" s="46"/>
      <c r="E98" s="25">
        <v>2346136.4</v>
      </c>
      <c r="F98" s="24"/>
      <c r="G98" s="24"/>
      <c r="H98" s="24"/>
      <c r="I98" s="25">
        <v>2346136.4</v>
      </c>
      <c r="J98" s="24"/>
      <c r="K98" s="24"/>
      <c r="L98" s="24"/>
      <c r="M98" s="25">
        <v>2319214.6</v>
      </c>
      <c r="N98" s="23"/>
      <c r="O98" s="24"/>
      <c r="P98" s="18" t="s">
        <v>527</v>
      </c>
      <c r="Q98" s="58" t="s">
        <v>477</v>
      </c>
      <c r="R98" s="57">
        <f t="shared" si="4"/>
        <v>98.85250490977423</v>
      </c>
    </row>
    <row r="99" spans="1:18" ht="67.5">
      <c r="A99" s="13" t="s">
        <v>148</v>
      </c>
      <c r="B99" s="39" t="s">
        <v>298</v>
      </c>
      <c r="C99" s="7" t="s">
        <v>462</v>
      </c>
      <c r="D99" s="46"/>
      <c r="E99" s="25">
        <v>488357.7</v>
      </c>
      <c r="F99" s="24"/>
      <c r="G99" s="24"/>
      <c r="H99" s="24"/>
      <c r="I99" s="25">
        <v>465685</v>
      </c>
      <c r="J99" s="24"/>
      <c r="K99" s="24"/>
      <c r="L99" s="24"/>
      <c r="M99" s="25">
        <f>I99</f>
        <v>465685</v>
      </c>
      <c r="N99" s="23"/>
      <c r="O99" s="24"/>
      <c r="P99" s="18" t="s">
        <v>528</v>
      </c>
      <c r="Q99" s="58" t="s">
        <v>477</v>
      </c>
      <c r="R99" s="57">
        <f t="shared" si="4"/>
        <v>95.35735793661081</v>
      </c>
    </row>
    <row r="100" spans="1:18" ht="42">
      <c r="A100" s="14" t="s">
        <v>149</v>
      </c>
      <c r="B100" s="37" t="s">
        <v>150</v>
      </c>
      <c r="C100" s="8" t="s">
        <v>462</v>
      </c>
      <c r="D100" s="46"/>
      <c r="E100" s="22">
        <f>E101+E102+E103+E104+E105+E106+E107</f>
        <v>100422.2</v>
      </c>
      <c r="F100" s="24"/>
      <c r="G100" s="22"/>
      <c r="H100" s="24"/>
      <c r="I100" s="22">
        <f>I101+I102+I103+I104+I105+I106+I107</f>
        <v>99585.9</v>
      </c>
      <c r="J100" s="24"/>
      <c r="K100" s="22"/>
      <c r="L100" s="24"/>
      <c r="M100" s="22">
        <f>M101+M102+M103+M104+M105+M106+M107</f>
        <v>99585.9</v>
      </c>
      <c r="N100" s="23"/>
      <c r="O100" s="22"/>
      <c r="P100" s="18"/>
      <c r="Q100" s="29"/>
      <c r="R100" s="57">
        <f t="shared" si="4"/>
        <v>99.16721601398893</v>
      </c>
    </row>
    <row r="101" spans="1:18" ht="24">
      <c r="A101" s="13" t="s">
        <v>151</v>
      </c>
      <c r="B101" s="39" t="s">
        <v>152</v>
      </c>
      <c r="C101" s="7" t="s">
        <v>462</v>
      </c>
      <c r="D101" s="48"/>
      <c r="E101" s="25">
        <v>12596</v>
      </c>
      <c r="F101" s="24"/>
      <c r="G101" s="24"/>
      <c r="H101" s="24"/>
      <c r="I101" s="24">
        <v>12596</v>
      </c>
      <c r="J101" s="24"/>
      <c r="K101" s="24"/>
      <c r="L101" s="24"/>
      <c r="M101" s="24">
        <f aca="true" t="shared" si="5" ref="M101:M107">I101</f>
        <v>12596</v>
      </c>
      <c r="N101" s="23"/>
      <c r="O101" s="24"/>
      <c r="P101" s="18" t="s">
        <v>529</v>
      </c>
      <c r="Q101" s="58" t="s">
        <v>477</v>
      </c>
      <c r="R101" s="57">
        <f t="shared" si="4"/>
        <v>100</v>
      </c>
    </row>
    <row r="102" spans="1:18" ht="22.5">
      <c r="A102" s="13" t="s">
        <v>153</v>
      </c>
      <c r="B102" s="39" t="s">
        <v>154</v>
      </c>
      <c r="C102" s="7" t="s">
        <v>462</v>
      </c>
      <c r="D102" s="48"/>
      <c r="E102" s="25">
        <v>3600</v>
      </c>
      <c r="F102" s="24"/>
      <c r="G102" s="24"/>
      <c r="H102" s="24"/>
      <c r="I102" s="24">
        <v>2786</v>
      </c>
      <c r="J102" s="24"/>
      <c r="K102" s="24"/>
      <c r="L102" s="24"/>
      <c r="M102" s="24">
        <f t="shared" si="5"/>
        <v>2786</v>
      </c>
      <c r="N102" s="23"/>
      <c r="O102" s="24"/>
      <c r="P102" s="18" t="s">
        <v>530</v>
      </c>
      <c r="Q102" s="58" t="s">
        <v>477</v>
      </c>
      <c r="R102" s="57">
        <f t="shared" si="4"/>
        <v>77.38888888888889</v>
      </c>
    </row>
    <row r="103" spans="1:18" ht="33.75">
      <c r="A103" s="13" t="s">
        <v>372</v>
      </c>
      <c r="B103" s="42" t="s">
        <v>369</v>
      </c>
      <c r="C103" s="7" t="s">
        <v>462</v>
      </c>
      <c r="D103" s="48"/>
      <c r="E103" s="25">
        <v>745.8</v>
      </c>
      <c r="F103" s="24"/>
      <c r="G103" s="24"/>
      <c r="H103" s="24"/>
      <c r="I103" s="24">
        <v>745.8</v>
      </c>
      <c r="J103" s="24"/>
      <c r="K103" s="24"/>
      <c r="L103" s="24"/>
      <c r="M103" s="24">
        <f t="shared" si="5"/>
        <v>745.8</v>
      </c>
      <c r="N103" s="23"/>
      <c r="O103" s="24"/>
      <c r="P103" s="18" t="s">
        <v>531</v>
      </c>
      <c r="Q103" s="58" t="s">
        <v>477</v>
      </c>
      <c r="R103" s="57">
        <f t="shared" si="4"/>
        <v>100</v>
      </c>
    </row>
    <row r="104" spans="1:18" ht="107.25" customHeight="1">
      <c r="A104" s="13" t="s">
        <v>373</v>
      </c>
      <c r="B104" s="42" t="s">
        <v>370</v>
      </c>
      <c r="C104" s="7" t="s">
        <v>462</v>
      </c>
      <c r="D104" s="48"/>
      <c r="E104" s="25">
        <v>870.3</v>
      </c>
      <c r="F104" s="24"/>
      <c r="G104" s="24"/>
      <c r="H104" s="24"/>
      <c r="I104" s="24">
        <v>870.3</v>
      </c>
      <c r="J104" s="24"/>
      <c r="K104" s="24"/>
      <c r="L104" s="24"/>
      <c r="M104" s="24">
        <f t="shared" si="5"/>
        <v>870.3</v>
      </c>
      <c r="N104" s="23"/>
      <c r="O104" s="24"/>
      <c r="P104" s="18" t="s">
        <v>532</v>
      </c>
      <c r="Q104" s="58" t="s">
        <v>477</v>
      </c>
      <c r="R104" s="57">
        <f t="shared" si="4"/>
        <v>100</v>
      </c>
    </row>
    <row r="105" spans="1:18" ht="52.5" customHeight="1">
      <c r="A105" s="13" t="s">
        <v>374</v>
      </c>
      <c r="B105" s="42" t="s">
        <v>445</v>
      </c>
      <c r="C105" s="7" t="s">
        <v>462</v>
      </c>
      <c r="D105" s="48"/>
      <c r="E105" s="25">
        <v>7240.4</v>
      </c>
      <c r="F105" s="24"/>
      <c r="G105" s="24"/>
      <c r="H105" s="24"/>
      <c r="I105" s="24">
        <v>7240.4</v>
      </c>
      <c r="J105" s="24"/>
      <c r="K105" s="24"/>
      <c r="L105" s="24"/>
      <c r="M105" s="24">
        <f t="shared" si="5"/>
        <v>7240.4</v>
      </c>
      <c r="N105" s="23"/>
      <c r="O105" s="24"/>
      <c r="P105" s="18" t="s">
        <v>533</v>
      </c>
      <c r="Q105" s="58" t="s">
        <v>477</v>
      </c>
      <c r="R105" s="57">
        <f t="shared" si="4"/>
        <v>100</v>
      </c>
    </row>
    <row r="106" spans="1:18" ht="44.25" customHeight="1">
      <c r="A106" s="13" t="s">
        <v>375</v>
      </c>
      <c r="B106" s="42" t="s">
        <v>444</v>
      </c>
      <c r="C106" s="7" t="s">
        <v>462</v>
      </c>
      <c r="D106" s="48"/>
      <c r="E106" s="25">
        <v>73274.7</v>
      </c>
      <c r="F106" s="24"/>
      <c r="G106" s="24"/>
      <c r="H106" s="24"/>
      <c r="I106" s="24">
        <v>73252.4</v>
      </c>
      <c r="J106" s="24"/>
      <c r="K106" s="24"/>
      <c r="L106" s="24"/>
      <c r="M106" s="24">
        <f t="shared" si="5"/>
        <v>73252.4</v>
      </c>
      <c r="N106" s="23"/>
      <c r="O106" s="24"/>
      <c r="P106" s="18" t="s">
        <v>534</v>
      </c>
      <c r="Q106" s="58" t="s">
        <v>477</v>
      </c>
      <c r="R106" s="57">
        <f t="shared" si="4"/>
        <v>99.96956657618523</v>
      </c>
    </row>
    <row r="107" spans="1:18" ht="101.25" customHeight="1">
      <c r="A107" s="13" t="s">
        <v>376</v>
      </c>
      <c r="B107" s="42" t="s">
        <v>371</v>
      </c>
      <c r="C107" s="7" t="s">
        <v>462</v>
      </c>
      <c r="D107" s="48"/>
      <c r="E107" s="25">
        <v>2095</v>
      </c>
      <c r="F107" s="24"/>
      <c r="G107" s="24"/>
      <c r="H107" s="24"/>
      <c r="I107" s="24">
        <v>2095</v>
      </c>
      <c r="J107" s="24"/>
      <c r="K107" s="24"/>
      <c r="L107" s="24"/>
      <c r="M107" s="24">
        <f t="shared" si="5"/>
        <v>2095</v>
      </c>
      <c r="N107" s="23"/>
      <c r="O107" s="24"/>
      <c r="P107" s="18" t="s">
        <v>535</v>
      </c>
      <c r="Q107" s="58" t="s">
        <v>477</v>
      </c>
      <c r="R107" s="57">
        <f t="shared" si="4"/>
        <v>100</v>
      </c>
    </row>
    <row r="108" spans="1:18" ht="31.5">
      <c r="A108" s="14" t="s">
        <v>155</v>
      </c>
      <c r="B108" s="37" t="s">
        <v>156</v>
      </c>
      <c r="C108" s="8" t="s">
        <v>462</v>
      </c>
      <c r="D108" s="46"/>
      <c r="E108" s="22">
        <f>E109</f>
        <v>432037.9</v>
      </c>
      <c r="F108" s="24"/>
      <c r="G108" s="22"/>
      <c r="H108" s="22"/>
      <c r="I108" s="22">
        <f>I109</f>
        <v>432037.9</v>
      </c>
      <c r="J108" s="24"/>
      <c r="K108" s="22"/>
      <c r="L108" s="22"/>
      <c r="M108" s="22">
        <f>M109</f>
        <v>432037.9</v>
      </c>
      <c r="N108" s="23"/>
      <c r="O108" s="22"/>
      <c r="P108" s="18"/>
      <c r="Q108" s="29"/>
      <c r="R108" s="57">
        <f t="shared" si="4"/>
        <v>100</v>
      </c>
    </row>
    <row r="109" spans="1:18" ht="409.5" customHeight="1">
      <c r="A109" s="13" t="s">
        <v>157</v>
      </c>
      <c r="B109" s="39" t="s">
        <v>158</v>
      </c>
      <c r="C109" s="7" t="s">
        <v>462</v>
      </c>
      <c r="D109" s="49"/>
      <c r="E109" s="25">
        <v>432037.9</v>
      </c>
      <c r="F109" s="25"/>
      <c r="G109" s="25"/>
      <c r="H109" s="25"/>
      <c r="I109" s="25">
        <v>432037.9</v>
      </c>
      <c r="J109" s="24"/>
      <c r="K109" s="25"/>
      <c r="L109" s="25"/>
      <c r="M109" s="25">
        <v>432037.9</v>
      </c>
      <c r="N109" s="23"/>
      <c r="O109" s="25"/>
      <c r="P109" s="18" t="s">
        <v>536</v>
      </c>
      <c r="Q109" s="58" t="s">
        <v>477</v>
      </c>
      <c r="R109" s="57">
        <f t="shared" si="4"/>
        <v>100</v>
      </c>
    </row>
    <row r="110" spans="1:18" ht="21">
      <c r="A110" s="12" t="s">
        <v>160</v>
      </c>
      <c r="B110" s="37" t="s">
        <v>159</v>
      </c>
      <c r="C110" s="8" t="s">
        <v>462</v>
      </c>
      <c r="D110" s="47">
        <f>D111+D123+D134+D150</f>
        <v>777340.4</v>
      </c>
      <c r="E110" s="23">
        <f>E111+E123+E134+E150+E160</f>
        <v>3018887.1999999997</v>
      </c>
      <c r="F110" s="24"/>
      <c r="G110" s="24"/>
      <c r="H110" s="23">
        <f>H111+H123+H134+H150</f>
        <v>738136.2999999999</v>
      </c>
      <c r="I110" s="23">
        <f>I111+I123+I134+I150+I160</f>
        <v>3001737.4</v>
      </c>
      <c r="J110" s="24"/>
      <c r="K110" s="24"/>
      <c r="L110" s="23">
        <f>L111+L123+L134+L150</f>
        <v>738117.7999999999</v>
      </c>
      <c r="M110" s="23">
        <f>M111+M123+M134+M150+M160</f>
        <v>2989635.1</v>
      </c>
      <c r="N110" s="23"/>
      <c r="O110" s="24"/>
      <c r="P110" s="18"/>
      <c r="Q110" s="29"/>
      <c r="R110" s="57">
        <f t="shared" si="4"/>
        <v>98.19624355504924</v>
      </c>
    </row>
    <row r="111" spans="1:18" ht="21">
      <c r="A111" s="14" t="s">
        <v>18</v>
      </c>
      <c r="B111" s="37" t="s">
        <v>161</v>
      </c>
      <c r="C111" s="8" t="s">
        <v>462</v>
      </c>
      <c r="D111" s="46">
        <f>D112+D113+D114+D115+D116+D117+D118+D119+D120+D121+D122</f>
        <v>598628.7</v>
      </c>
      <c r="E111" s="22">
        <f>E112+E113+E114+E115+E116+E117+E118+E119+E120+E121+E122</f>
        <v>908576.2</v>
      </c>
      <c r="F111" s="25"/>
      <c r="G111" s="25"/>
      <c r="H111" s="22">
        <f>H112+H113+H114+H115+H116+H117+H118+H119+H120+H121+H122</f>
        <v>562372.7</v>
      </c>
      <c r="I111" s="22">
        <f>I112+I113+I114+I115+I116+I117+I118+I119+I120+I121+I122</f>
        <v>908013.4</v>
      </c>
      <c r="J111" s="24"/>
      <c r="K111" s="24"/>
      <c r="L111" s="22">
        <f>L112+L113+L114+L115+L116+L117+L118+L119+L120+L121+L122</f>
        <v>562354.2</v>
      </c>
      <c r="M111" s="22">
        <f>M112+M113+M114+M115+M116+M117+M118+M119+M120+M121+M122</f>
        <v>908013.4</v>
      </c>
      <c r="N111" s="23"/>
      <c r="O111" s="24"/>
      <c r="P111" s="18"/>
      <c r="Q111" s="29"/>
      <c r="R111" s="57">
        <f t="shared" si="4"/>
        <v>97.5559195700598</v>
      </c>
    </row>
    <row r="112" spans="1:18" ht="45">
      <c r="A112" s="13" t="s">
        <v>166</v>
      </c>
      <c r="B112" s="43" t="s">
        <v>169</v>
      </c>
      <c r="C112" s="7" t="s">
        <v>462</v>
      </c>
      <c r="D112" s="80">
        <v>4539.1</v>
      </c>
      <c r="E112" s="22"/>
      <c r="F112" s="25"/>
      <c r="G112" s="25"/>
      <c r="H112" s="24">
        <v>4118</v>
      </c>
      <c r="I112" s="22"/>
      <c r="J112" s="24"/>
      <c r="K112" s="24"/>
      <c r="L112" s="24">
        <f>H112</f>
        <v>4118</v>
      </c>
      <c r="M112" s="22"/>
      <c r="N112" s="23"/>
      <c r="O112" s="24"/>
      <c r="P112" s="18"/>
      <c r="Q112" s="58" t="s">
        <v>477</v>
      </c>
      <c r="R112" s="57">
        <f t="shared" si="4"/>
        <v>90.72283051706285</v>
      </c>
    </row>
    <row r="113" spans="1:18" ht="45">
      <c r="A113" s="13" t="s">
        <v>167</v>
      </c>
      <c r="B113" s="43" t="s">
        <v>170</v>
      </c>
      <c r="C113" s="7" t="s">
        <v>462</v>
      </c>
      <c r="D113" s="80">
        <v>30422.1</v>
      </c>
      <c r="E113" s="22"/>
      <c r="F113" s="25"/>
      <c r="G113" s="25"/>
      <c r="H113" s="24">
        <v>30370.6</v>
      </c>
      <c r="I113" s="22"/>
      <c r="J113" s="24"/>
      <c r="K113" s="24"/>
      <c r="L113" s="24">
        <f>H113</f>
        <v>30370.6</v>
      </c>
      <c r="M113" s="22"/>
      <c r="N113" s="23"/>
      <c r="O113" s="24"/>
      <c r="P113" s="18"/>
      <c r="Q113" s="58" t="s">
        <v>477</v>
      </c>
      <c r="R113" s="57">
        <f t="shared" si="4"/>
        <v>99.83071517087907</v>
      </c>
    </row>
    <row r="114" spans="1:18" ht="45">
      <c r="A114" s="13" t="s">
        <v>168</v>
      </c>
      <c r="B114" s="43" t="s">
        <v>171</v>
      </c>
      <c r="C114" s="7" t="s">
        <v>462</v>
      </c>
      <c r="D114" s="80">
        <v>404993.6</v>
      </c>
      <c r="E114" s="22"/>
      <c r="F114" s="25"/>
      <c r="G114" s="25"/>
      <c r="H114" s="24">
        <f>404889.2+102.3</f>
        <v>404991.5</v>
      </c>
      <c r="I114" s="25"/>
      <c r="J114" s="24"/>
      <c r="K114" s="24"/>
      <c r="L114" s="24">
        <f>H114</f>
        <v>404991.5</v>
      </c>
      <c r="M114" s="22"/>
      <c r="N114" s="23"/>
      <c r="O114" s="24"/>
      <c r="P114" s="18"/>
      <c r="Q114" s="58" t="s">
        <v>477</v>
      </c>
      <c r="R114" s="57">
        <f t="shared" si="4"/>
        <v>99.99948147328749</v>
      </c>
    </row>
    <row r="115" spans="1:18" ht="33.75">
      <c r="A115" s="13" t="s">
        <v>162</v>
      </c>
      <c r="B115" s="43" t="s">
        <v>341</v>
      </c>
      <c r="C115" s="7" t="s">
        <v>462</v>
      </c>
      <c r="D115" s="80">
        <v>0</v>
      </c>
      <c r="E115" s="22"/>
      <c r="F115" s="25"/>
      <c r="G115" s="25"/>
      <c r="H115" s="24">
        <v>0</v>
      </c>
      <c r="I115" s="22"/>
      <c r="J115" s="24"/>
      <c r="K115" s="24"/>
      <c r="L115" s="24">
        <v>0</v>
      </c>
      <c r="M115" s="22"/>
      <c r="N115" s="23"/>
      <c r="O115" s="24"/>
      <c r="P115" s="18"/>
      <c r="Q115" s="29"/>
      <c r="R115" s="57" t="e">
        <f t="shared" si="4"/>
        <v>#DIV/0!</v>
      </c>
    </row>
    <row r="116" spans="1:18" ht="56.25">
      <c r="A116" s="13" t="s">
        <v>163</v>
      </c>
      <c r="B116" s="39" t="s">
        <v>354</v>
      </c>
      <c r="C116" s="7" t="s">
        <v>462</v>
      </c>
      <c r="D116" s="48"/>
      <c r="E116" s="25">
        <v>95955.7</v>
      </c>
      <c r="F116" s="25"/>
      <c r="G116" s="25"/>
      <c r="H116" s="24"/>
      <c r="I116" s="24">
        <v>95934.7</v>
      </c>
      <c r="J116" s="24"/>
      <c r="K116" s="24"/>
      <c r="L116" s="24"/>
      <c r="M116" s="24">
        <f>I116</f>
        <v>95934.7</v>
      </c>
      <c r="N116" s="23"/>
      <c r="O116" s="24"/>
      <c r="P116" s="59" t="s">
        <v>537</v>
      </c>
      <c r="Q116" s="58" t="s">
        <v>477</v>
      </c>
      <c r="R116" s="57">
        <f t="shared" si="4"/>
        <v>99.97811490093866</v>
      </c>
    </row>
    <row r="117" spans="1:18" ht="22.5">
      <c r="A117" s="13" t="s">
        <v>164</v>
      </c>
      <c r="B117" s="39" t="s">
        <v>342</v>
      </c>
      <c r="C117" s="7" t="s">
        <v>462</v>
      </c>
      <c r="D117" s="48"/>
      <c r="E117" s="25">
        <v>354614.4</v>
      </c>
      <c r="F117" s="25"/>
      <c r="G117" s="25"/>
      <c r="H117" s="24"/>
      <c r="I117" s="24">
        <v>354227.9</v>
      </c>
      <c r="J117" s="24"/>
      <c r="K117" s="24"/>
      <c r="L117" s="24"/>
      <c r="M117" s="24">
        <f>I117</f>
        <v>354227.9</v>
      </c>
      <c r="N117" s="23"/>
      <c r="O117" s="24"/>
      <c r="P117" s="59" t="s">
        <v>538</v>
      </c>
      <c r="Q117" s="58" t="s">
        <v>477</v>
      </c>
      <c r="R117" s="57">
        <f t="shared" si="4"/>
        <v>99.89100837416642</v>
      </c>
    </row>
    <row r="118" spans="1:18" ht="33.75">
      <c r="A118" s="13" t="s">
        <v>165</v>
      </c>
      <c r="B118" s="39" t="s">
        <v>343</v>
      </c>
      <c r="C118" s="7" t="s">
        <v>462</v>
      </c>
      <c r="D118" s="48"/>
      <c r="E118" s="25">
        <v>433269.2</v>
      </c>
      <c r="F118" s="25"/>
      <c r="G118" s="25"/>
      <c r="H118" s="24"/>
      <c r="I118" s="24">
        <v>433174.2</v>
      </c>
      <c r="J118" s="24"/>
      <c r="K118" s="24"/>
      <c r="L118" s="24"/>
      <c r="M118" s="24">
        <f>I118</f>
        <v>433174.2</v>
      </c>
      <c r="N118" s="23"/>
      <c r="O118" s="24"/>
      <c r="P118" s="59" t="s">
        <v>539</v>
      </c>
      <c r="Q118" s="58" t="s">
        <v>477</v>
      </c>
      <c r="R118" s="57">
        <f t="shared" si="4"/>
        <v>99.97807367798126</v>
      </c>
    </row>
    <row r="119" spans="1:18" ht="22.5">
      <c r="A119" s="13" t="s">
        <v>288</v>
      </c>
      <c r="B119" s="39" t="s">
        <v>344</v>
      </c>
      <c r="C119" s="7" t="s">
        <v>462</v>
      </c>
      <c r="D119" s="48"/>
      <c r="E119" s="25">
        <v>24371.2</v>
      </c>
      <c r="F119" s="25"/>
      <c r="G119" s="25"/>
      <c r="H119" s="24"/>
      <c r="I119" s="24">
        <v>24356.9</v>
      </c>
      <c r="J119" s="24"/>
      <c r="K119" s="24"/>
      <c r="L119" s="24"/>
      <c r="M119" s="24">
        <f>I119</f>
        <v>24356.9</v>
      </c>
      <c r="N119" s="23"/>
      <c r="O119" s="24"/>
      <c r="P119" s="59" t="s">
        <v>540</v>
      </c>
      <c r="Q119" s="58" t="s">
        <v>477</v>
      </c>
      <c r="R119" s="57">
        <f t="shared" si="4"/>
        <v>99.94132418592437</v>
      </c>
    </row>
    <row r="120" spans="1:18" ht="45">
      <c r="A120" s="13" t="s">
        <v>340</v>
      </c>
      <c r="B120" s="39" t="s">
        <v>345</v>
      </c>
      <c r="C120" s="7" t="s">
        <v>462</v>
      </c>
      <c r="D120" s="48"/>
      <c r="E120" s="25">
        <v>0</v>
      </c>
      <c r="F120" s="25"/>
      <c r="G120" s="25"/>
      <c r="H120" s="24"/>
      <c r="I120" s="24">
        <v>0</v>
      </c>
      <c r="J120" s="24"/>
      <c r="K120" s="24"/>
      <c r="L120" s="24"/>
      <c r="M120" s="24">
        <v>0</v>
      </c>
      <c r="N120" s="23"/>
      <c r="O120" s="24"/>
      <c r="P120" s="18"/>
      <c r="Q120" s="29"/>
      <c r="R120" s="57" t="e">
        <f t="shared" si="4"/>
        <v>#DIV/0!</v>
      </c>
    </row>
    <row r="121" spans="1:18" ht="22.5">
      <c r="A121" s="13" t="s">
        <v>426</v>
      </c>
      <c r="B121" s="39" t="s">
        <v>427</v>
      </c>
      <c r="C121" s="7" t="s">
        <v>462</v>
      </c>
      <c r="D121" s="48">
        <v>158673.9</v>
      </c>
      <c r="E121" s="25"/>
      <c r="F121" s="25"/>
      <c r="G121" s="25"/>
      <c r="H121" s="24">
        <v>122892.6</v>
      </c>
      <c r="I121" s="24"/>
      <c r="J121" s="24"/>
      <c r="K121" s="24"/>
      <c r="L121" s="24">
        <v>122874.1</v>
      </c>
      <c r="M121" s="24"/>
      <c r="N121" s="23"/>
      <c r="O121" s="24"/>
      <c r="P121" s="59" t="s">
        <v>600</v>
      </c>
      <c r="Q121" s="58" t="s">
        <v>477</v>
      </c>
      <c r="R121" s="57">
        <f t="shared" si="4"/>
        <v>77.4381293962019</v>
      </c>
    </row>
    <row r="122" spans="1:18" ht="45">
      <c r="A122" s="13" t="s">
        <v>450</v>
      </c>
      <c r="B122" s="39" t="s">
        <v>451</v>
      </c>
      <c r="C122" s="7" t="s">
        <v>462</v>
      </c>
      <c r="D122" s="48"/>
      <c r="E122" s="25">
        <v>365.7</v>
      </c>
      <c r="F122" s="25"/>
      <c r="G122" s="25"/>
      <c r="H122" s="24"/>
      <c r="I122" s="24">
        <v>319.7</v>
      </c>
      <c r="J122" s="24"/>
      <c r="K122" s="24"/>
      <c r="L122" s="24"/>
      <c r="M122" s="24">
        <f>I122</f>
        <v>319.7</v>
      </c>
      <c r="N122" s="23"/>
      <c r="O122" s="24"/>
      <c r="P122" s="59" t="s">
        <v>541</v>
      </c>
      <c r="Q122" s="58" t="s">
        <v>477</v>
      </c>
      <c r="R122" s="57">
        <f t="shared" si="4"/>
        <v>87.42138364779875</v>
      </c>
    </row>
    <row r="123" spans="1:18" ht="21">
      <c r="A123" s="14" t="s">
        <v>172</v>
      </c>
      <c r="B123" s="37" t="s">
        <v>189</v>
      </c>
      <c r="C123" s="8" t="s">
        <v>462</v>
      </c>
      <c r="D123" s="46">
        <f>D124+D125+D126+D127+D128+D129+D130+D131+D132+D133</f>
        <v>165887.4</v>
      </c>
      <c r="E123" s="22">
        <f>E124+E125+E126+E127+E128+E129+E130+E131+E132+E133</f>
        <v>1184562.7</v>
      </c>
      <c r="F123" s="25"/>
      <c r="G123" s="25"/>
      <c r="H123" s="22">
        <f>H124+H125+H126+H127+H128+H129+H130+H131+H132+H133</f>
        <v>165887.4</v>
      </c>
      <c r="I123" s="22">
        <f>I124+I125+I126+I127+I128+I129+I130+I131+I132+I133</f>
        <v>1181219.7</v>
      </c>
      <c r="J123" s="24"/>
      <c r="K123" s="24"/>
      <c r="L123" s="22">
        <f>L124+L125+L126+L127+L128+L129+L130+L131+L132+L133</f>
        <v>165887.4</v>
      </c>
      <c r="M123" s="22">
        <f>M124+M125+M126+M127+M128+M129+M130+M131+M132+M133</f>
        <v>1181219.7</v>
      </c>
      <c r="N123" s="23"/>
      <c r="O123" s="24"/>
      <c r="P123" s="18"/>
      <c r="Q123" s="29"/>
      <c r="R123" s="57">
        <f t="shared" si="4"/>
        <v>99.75245290440571</v>
      </c>
    </row>
    <row r="124" spans="1:18" ht="67.5">
      <c r="A124" s="13" t="s">
        <v>173</v>
      </c>
      <c r="B124" s="39" t="s">
        <v>174</v>
      </c>
      <c r="C124" s="7" t="s">
        <v>462</v>
      </c>
      <c r="D124" s="48"/>
      <c r="E124" s="25">
        <v>50166</v>
      </c>
      <c r="F124" s="25"/>
      <c r="G124" s="25"/>
      <c r="H124" s="24"/>
      <c r="I124" s="24">
        <v>50165.5</v>
      </c>
      <c r="J124" s="24"/>
      <c r="K124" s="24"/>
      <c r="L124" s="24"/>
      <c r="M124" s="24">
        <f aca="true" t="shared" si="6" ref="M124:M133">I124</f>
        <v>50165.5</v>
      </c>
      <c r="N124" s="23"/>
      <c r="O124" s="24"/>
      <c r="P124" s="59" t="s">
        <v>542</v>
      </c>
      <c r="Q124" s="58" t="s">
        <v>477</v>
      </c>
      <c r="R124" s="57">
        <f t="shared" si="4"/>
        <v>99.99900330901409</v>
      </c>
    </row>
    <row r="125" spans="1:18" ht="33.75">
      <c r="A125" s="13" t="s">
        <v>175</v>
      </c>
      <c r="B125" s="39" t="s">
        <v>176</v>
      </c>
      <c r="C125" s="7" t="s">
        <v>462</v>
      </c>
      <c r="D125" s="48"/>
      <c r="E125" s="25">
        <v>255951</v>
      </c>
      <c r="F125" s="25"/>
      <c r="G125" s="25"/>
      <c r="H125" s="24"/>
      <c r="I125" s="24">
        <v>254543</v>
      </c>
      <c r="J125" s="24"/>
      <c r="K125" s="24"/>
      <c r="L125" s="24"/>
      <c r="M125" s="24">
        <f t="shared" si="6"/>
        <v>254543</v>
      </c>
      <c r="N125" s="23"/>
      <c r="O125" s="24"/>
      <c r="P125" s="18" t="s">
        <v>543</v>
      </c>
      <c r="Q125" s="58" t="s">
        <v>477</v>
      </c>
      <c r="R125" s="57">
        <f t="shared" si="4"/>
        <v>99.44989470640864</v>
      </c>
    </row>
    <row r="126" spans="1:18" ht="22.5">
      <c r="A126" s="13" t="s">
        <v>177</v>
      </c>
      <c r="B126" s="39" t="s">
        <v>178</v>
      </c>
      <c r="C126" s="7" t="s">
        <v>462</v>
      </c>
      <c r="D126" s="48"/>
      <c r="E126" s="25">
        <v>172469.6</v>
      </c>
      <c r="F126" s="25"/>
      <c r="G126" s="25"/>
      <c r="H126" s="24"/>
      <c r="I126" s="24">
        <v>171536.8</v>
      </c>
      <c r="J126" s="24"/>
      <c r="K126" s="24"/>
      <c r="L126" s="24"/>
      <c r="M126" s="24">
        <f t="shared" si="6"/>
        <v>171536.8</v>
      </c>
      <c r="N126" s="23"/>
      <c r="O126" s="24"/>
      <c r="P126" s="18" t="s">
        <v>544</v>
      </c>
      <c r="Q126" s="58" t="s">
        <v>477</v>
      </c>
      <c r="R126" s="57">
        <f t="shared" si="4"/>
        <v>99.45915106198426</v>
      </c>
    </row>
    <row r="127" spans="1:18" ht="22.5">
      <c r="A127" s="13" t="s">
        <v>179</v>
      </c>
      <c r="B127" s="39" t="s">
        <v>180</v>
      </c>
      <c r="C127" s="7" t="s">
        <v>462</v>
      </c>
      <c r="D127" s="48">
        <v>165887.4</v>
      </c>
      <c r="E127" s="25">
        <v>693877.3</v>
      </c>
      <c r="F127" s="25"/>
      <c r="G127" s="25"/>
      <c r="H127" s="24">
        <v>165887.4</v>
      </c>
      <c r="I127" s="24">
        <v>693175.6</v>
      </c>
      <c r="J127" s="24"/>
      <c r="K127" s="24"/>
      <c r="L127" s="24">
        <f>H127</f>
        <v>165887.4</v>
      </c>
      <c r="M127" s="24">
        <f t="shared" si="6"/>
        <v>693175.6</v>
      </c>
      <c r="N127" s="23"/>
      <c r="O127" s="24"/>
      <c r="P127" s="18" t="s">
        <v>545</v>
      </c>
      <c r="Q127" s="58" t="s">
        <v>477</v>
      </c>
      <c r="R127" s="57">
        <f t="shared" si="4"/>
        <v>99.91838464640382</v>
      </c>
    </row>
    <row r="128" spans="1:18" ht="22.5">
      <c r="A128" s="13" t="s">
        <v>181</v>
      </c>
      <c r="B128" s="39" t="s">
        <v>182</v>
      </c>
      <c r="C128" s="7" t="s">
        <v>462</v>
      </c>
      <c r="D128" s="48"/>
      <c r="E128" s="25">
        <v>1800</v>
      </c>
      <c r="F128" s="25"/>
      <c r="G128" s="25"/>
      <c r="H128" s="24"/>
      <c r="I128" s="24">
        <v>1500</v>
      </c>
      <c r="J128" s="24"/>
      <c r="K128" s="24"/>
      <c r="L128" s="24"/>
      <c r="M128" s="24">
        <f t="shared" si="6"/>
        <v>1500</v>
      </c>
      <c r="N128" s="23"/>
      <c r="O128" s="24"/>
      <c r="P128" s="18" t="s">
        <v>546</v>
      </c>
      <c r="Q128" s="58" t="s">
        <v>477</v>
      </c>
      <c r="R128" s="57">
        <f t="shared" si="4"/>
        <v>83.33333333333334</v>
      </c>
    </row>
    <row r="129" spans="1:18" ht="33.75">
      <c r="A129" s="13" t="s">
        <v>183</v>
      </c>
      <c r="B129" s="39" t="s">
        <v>184</v>
      </c>
      <c r="C129" s="7" t="s">
        <v>462</v>
      </c>
      <c r="D129" s="48"/>
      <c r="E129" s="25">
        <v>1300</v>
      </c>
      <c r="F129" s="25"/>
      <c r="G129" s="25"/>
      <c r="H129" s="24"/>
      <c r="I129" s="24">
        <v>1300</v>
      </c>
      <c r="J129" s="24"/>
      <c r="K129" s="24"/>
      <c r="L129" s="24"/>
      <c r="M129" s="24">
        <f t="shared" si="6"/>
        <v>1300</v>
      </c>
      <c r="N129" s="23"/>
      <c r="O129" s="24"/>
      <c r="P129" s="18" t="s">
        <v>547</v>
      </c>
      <c r="Q129" s="58" t="s">
        <v>477</v>
      </c>
      <c r="R129" s="57">
        <f t="shared" si="4"/>
        <v>100</v>
      </c>
    </row>
    <row r="130" spans="1:18" ht="22.5">
      <c r="A130" s="13" t="s">
        <v>185</v>
      </c>
      <c r="B130" s="39" t="s">
        <v>186</v>
      </c>
      <c r="C130" s="7" t="s">
        <v>462</v>
      </c>
      <c r="D130" s="48"/>
      <c r="E130" s="25">
        <v>1200</v>
      </c>
      <c r="F130" s="25"/>
      <c r="G130" s="25"/>
      <c r="H130" s="24"/>
      <c r="I130" s="24">
        <v>1200</v>
      </c>
      <c r="J130" s="24"/>
      <c r="K130" s="24"/>
      <c r="L130" s="24"/>
      <c r="M130" s="24">
        <f t="shared" si="6"/>
        <v>1200</v>
      </c>
      <c r="N130" s="23"/>
      <c r="O130" s="24"/>
      <c r="P130" s="18" t="s">
        <v>548</v>
      </c>
      <c r="Q130" s="58" t="s">
        <v>477</v>
      </c>
      <c r="R130" s="57">
        <f t="shared" si="4"/>
        <v>100</v>
      </c>
    </row>
    <row r="131" spans="1:18" ht="33.75">
      <c r="A131" s="13" t="s">
        <v>187</v>
      </c>
      <c r="B131" s="39" t="s">
        <v>188</v>
      </c>
      <c r="C131" s="7" t="s">
        <v>462</v>
      </c>
      <c r="D131" s="48"/>
      <c r="E131" s="25">
        <v>0</v>
      </c>
      <c r="F131" s="25"/>
      <c r="G131" s="25"/>
      <c r="H131" s="24"/>
      <c r="I131" s="24">
        <v>0</v>
      </c>
      <c r="J131" s="24"/>
      <c r="K131" s="24"/>
      <c r="L131" s="24"/>
      <c r="M131" s="24">
        <f t="shared" si="6"/>
        <v>0</v>
      </c>
      <c r="N131" s="23"/>
      <c r="O131" s="24"/>
      <c r="P131" s="18"/>
      <c r="Q131" s="29"/>
      <c r="R131" s="57" t="e">
        <f t="shared" si="4"/>
        <v>#DIV/0!</v>
      </c>
    </row>
    <row r="132" spans="1:18" ht="22.5">
      <c r="A132" s="13" t="s">
        <v>273</v>
      </c>
      <c r="B132" s="39" t="s">
        <v>274</v>
      </c>
      <c r="C132" s="7" t="s">
        <v>462</v>
      </c>
      <c r="D132" s="48"/>
      <c r="E132" s="25">
        <v>7500</v>
      </c>
      <c r="F132" s="25"/>
      <c r="G132" s="25"/>
      <c r="H132" s="24"/>
      <c r="I132" s="24">
        <v>7500</v>
      </c>
      <c r="J132" s="24"/>
      <c r="K132" s="24"/>
      <c r="L132" s="24"/>
      <c r="M132" s="24">
        <f t="shared" si="6"/>
        <v>7500</v>
      </c>
      <c r="N132" s="23"/>
      <c r="O132" s="24"/>
      <c r="P132" s="18" t="s">
        <v>549</v>
      </c>
      <c r="Q132" s="58" t="s">
        <v>477</v>
      </c>
      <c r="R132" s="57">
        <f t="shared" si="4"/>
        <v>100</v>
      </c>
    </row>
    <row r="133" spans="1:18" ht="22.5">
      <c r="A133" s="13" t="s">
        <v>446</v>
      </c>
      <c r="B133" s="39" t="s">
        <v>447</v>
      </c>
      <c r="C133" s="7" t="s">
        <v>462</v>
      </c>
      <c r="D133" s="48"/>
      <c r="E133" s="25">
        <v>298.8</v>
      </c>
      <c r="F133" s="25"/>
      <c r="G133" s="25"/>
      <c r="H133" s="24"/>
      <c r="I133" s="24">
        <v>298.8</v>
      </c>
      <c r="J133" s="24"/>
      <c r="K133" s="24"/>
      <c r="L133" s="24"/>
      <c r="M133" s="24">
        <f t="shared" si="6"/>
        <v>298.8</v>
      </c>
      <c r="N133" s="23"/>
      <c r="O133" s="24"/>
      <c r="P133" s="18" t="s">
        <v>588</v>
      </c>
      <c r="Q133" s="58" t="s">
        <v>477</v>
      </c>
      <c r="R133" s="57">
        <f t="shared" si="4"/>
        <v>100</v>
      </c>
    </row>
    <row r="134" spans="1:18" ht="42">
      <c r="A134" s="14" t="s">
        <v>190</v>
      </c>
      <c r="B134" s="37" t="s">
        <v>191</v>
      </c>
      <c r="C134" s="8" t="s">
        <v>462</v>
      </c>
      <c r="D134" s="46">
        <f>D135+D136+D137+D138+D139+D140+D141+D142+D143+D144+D145+D146+D147+D149+D148</f>
        <v>12485.9</v>
      </c>
      <c r="E134" s="22">
        <f>E135+E136+E137+E138+E139+E140+E141+E142+E143+E144+E145+E146+E147+E149+E148</f>
        <v>891234.9000000001</v>
      </c>
      <c r="F134" s="25"/>
      <c r="G134" s="25"/>
      <c r="H134" s="22">
        <f>H135+H136+H137+H138+H139+H140+H141+H142+H143+H144+H145+H146+H147+H149+H148</f>
        <v>9876.2</v>
      </c>
      <c r="I134" s="22">
        <f>I135+I136+I137+I138+I139+I140+I141+I142+I143+I144+I145+I146+I147+I149+I148</f>
        <v>878193.9</v>
      </c>
      <c r="J134" s="24"/>
      <c r="K134" s="24"/>
      <c r="L134" s="22">
        <f>L135+L136+L137+L138+L139+L140+L141+L142+L143+L144+L145+L146+L147+L149+L148</f>
        <v>9876.2</v>
      </c>
      <c r="M134" s="22">
        <f>M135+M136+M137+M138+M139+M140+M141+M142+M143+M144+M145+M146+M147+M149+M148</f>
        <v>866091.6000000001</v>
      </c>
      <c r="N134" s="23"/>
      <c r="O134" s="24"/>
      <c r="P134" s="18"/>
      <c r="Q134" s="29"/>
      <c r="R134" s="57">
        <f t="shared" si="4"/>
        <v>96.92902940819775</v>
      </c>
    </row>
    <row r="135" spans="1:18" ht="33.75">
      <c r="A135" s="13" t="s">
        <v>192</v>
      </c>
      <c r="B135" s="39" t="s">
        <v>301</v>
      </c>
      <c r="C135" s="7" t="s">
        <v>465</v>
      </c>
      <c r="D135" s="48"/>
      <c r="E135" s="25">
        <v>1241</v>
      </c>
      <c r="F135" s="25"/>
      <c r="G135" s="25"/>
      <c r="H135" s="24"/>
      <c r="I135" s="24">
        <v>1241</v>
      </c>
      <c r="J135" s="24"/>
      <c r="K135" s="24"/>
      <c r="L135" s="24"/>
      <c r="M135" s="24">
        <v>446</v>
      </c>
      <c r="N135" s="23"/>
      <c r="O135" s="24"/>
      <c r="P135" s="18" t="s">
        <v>550</v>
      </c>
      <c r="Q135" s="58" t="s">
        <v>477</v>
      </c>
      <c r="R135" s="57">
        <f t="shared" si="4"/>
        <v>35.93875906526994</v>
      </c>
    </row>
    <row r="136" spans="1:18" ht="33.75">
      <c r="A136" s="13" t="s">
        <v>193</v>
      </c>
      <c r="B136" s="39" t="s">
        <v>300</v>
      </c>
      <c r="C136" s="7" t="s">
        <v>465</v>
      </c>
      <c r="D136" s="48"/>
      <c r="E136" s="25">
        <v>53</v>
      </c>
      <c r="F136" s="25"/>
      <c r="G136" s="25"/>
      <c r="H136" s="24"/>
      <c r="I136" s="24">
        <v>53</v>
      </c>
      <c r="J136" s="24"/>
      <c r="K136" s="24"/>
      <c r="L136" s="24"/>
      <c r="M136" s="24">
        <v>21.1</v>
      </c>
      <c r="N136" s="23"/>
      <c r="O136" s="24"/>
      <c r="P136" s="18" t="s">
        <v>550</v>
      </c>
      <c r="Q136" s="58" t="s">
        <v>477</v>
      </c>
      <c r="R136" s="57">
        <f t="shared" si="4"/>
        <v>39.81132075471698</v>
      </c>
    </row>
    <row r="137" spans="1:18" ht="33.75">
      <c r="A137" s="13" t="s">
        <v>194</v>
      </c>
      <c r="B137" s="39" t="s">
        <v>299</v>
      </c>
      <c r="C137" s="7" t="s">
        <v>465</v>
      </c>
      <c r="D137" s="48"/>
      <c r="E137" s="25">
        <v>510.7</v>
      </c>
      <c r="F137" s="25"/>
      <c r="G137" s="25"/>
      <c r="H137" s="24"/>
      <c r="I137" s="24">
        <v>510.7</v>
      </c>
      <c r="J137" s="24"/>
      <c r="K137" s="24"/>
      <c r="L137" s="24"/>
      <c r="M137" s="24">
        <v>233.3</v>
      </c>
      <c r="N137" s="23"/>
      <c r="O137" s="24"/>
      <c r="P137" s="18" t="s">
        <v>550</v>
      </c>
      <c r="Q137" s="58" t="s">
        <v>477</v>
      </c>
      <c r="R137" s="57">
        <f t="shared" si="4"/>
        <v>45.6823967103975</v>
      </c>
    </row>
    <row r="138" spans="1:18" ht="33.75">
      <c r="A138" s="13" t="s">
        <v>195</v>
      </c>
      <c r="B138" s="39" t="s">
        <v>196</v>
      </c>
      <c r="C138" s="7" t="s">
        <v>466</v>
      </c>
      <c r="D138" s="48"/>
      <c r="E138" s="25">
        <v>504488.5</v>
      </c>
      <c r="F138" s="25"/>
      <c r="G138" s="25"/>
      <c r="H138" s="24"/>
      <c r="I138" s="24">
        <v>499842.4</v>
      </c>
      <c r="J138" s="24"/>
      <c r="K138" s="24"/>
      <c r="L138" s="24"/>
      <c r="M138" s="24">
        <v>499391.1</v>
      </c>
      <c r="N138" s="23"/>
      <c r="O138" s="24"/>
      <c r="P138" s="18" t="s">
        <v>551</v>
      </c>
      <c r="Q138" s="58" t="s">
        <v>477</v>
      </c>
      <c r="R138" s="57">
        <f aca="true" t="shared" si="7" ref="R138:R201">(L138+M138+N138+O138)/(D138+E138+F138+G138)*100</f>
        <v>98.98959044656121</v>
      </c>
    </row>
    <row r="139" spans="1:18" ht="67.5">
      <c r="A139" s="13" t="s">
        <v>197</v>
      </c>
      <c r="B139" s="39" t="s">
        <v>357</v>
      </c>
      <c r="C139" s="7" t="s">
        <v>466</v>
      </c>
      <c r="D139" s="48"/>
      <c r="E139" s="25">
        <v>14361.7</v>
      </c>
      <c r="F139" s="25"/>
      <c r="G139" s="25"/>
      <c r="H139" s="24"/>
      <c r="I139" s="24">
        <v>14130.6</v>
      </c>
      <c r="J139" s="24"/>
      <c r="K139" s="24"/>
      <c r="L139" s="24"/>
      <c r="M139" s="24">
        <v>14080.7</v>
      </c>
      <c r="N139" s="23"/>
      <c r="O139" s="24"/>
      <c r="P139" s="18" t="s">
        <v>552</v>
      </c>
      <c r="Q139" s="58" t="s">
        <v>477</v>
      </c>
      <c r="R139" s="57">
        <f t="shared" si="7"/>
        <v>98.04340711754179</v>
      </c>
    </row>
    <row r="140" spans="1:18" ht="56.25">
      <c r="A140" s="13" t="s">
        <v>198</v>
      </c>
      <c r="B140" s="39" t="s">
        <v>199</v>
      </c>
      <c r="C140" s="7" t="s">
        <v>466</v>
      </c>
      <c r="D140" s="48"/>
      <c r="E140" s="25">
        <v>1950</v>
      </c>
      <c r="F140" s="25"/>
      <c r="G140" s="25"/>
      <c r="H140" s="24"/>
      <c r="I140" s="24">
        <v>1699.9</v>
      </c>
      <c r="J140" s="24"/>
      <c r="K140" s="24"/>
      <c r="L140" s="24"/>
      <c r="M140" s="24">
        <v>1549.9</v>
      </c>
      <c r="N140" s="23"/>
      <c r="O140" s="24"/>
      <c r="P140" s="18" t="s">
        <v>553</v>
      </c>
      <c r="Q140" s="58" t="s">
        <v>477</v>
      </c>
      <c r="R140" s="57">
        <f t="shared" si="7"/>
        <v>79.48205128205129</v>
      </c>
    </row>
    <row r="141" spans="1:18" ht="22.5">
      <c r="A141" s="13" t="s">
        <v>200</v>
      </c>
      <c r="B141" s="39" t="s">
        <v>275</v>
      </c>
      <c r="C141" s="7" t="s">
        <v>466</v>
      </c>
      <c r="D141" s="48"/>
      <c r="E141" s="25">
        <v>216348.2</v>
      </c>
      <c r="F141" s="25"/>
      <c r="G141" s="25"/>
      <c r="H141" s="24"/>
      <c r="I141" s="24">
        <v>213957.9</v>
      </c>
      <c r="J141" s="24"/>
      <c r="K141" s="24"/>
      <c r="L141" s="24"/>
      <c r="M141" s="24">
        <v>213800.9</v>
      </c>
      <c r="N141" s="23"/>
      <c r="O141" s="24"/>
      <c r="P141" s="18" t="s">
        <v>554</v>
      </c>
      <c r="Q141" s="58" t="s">
        <v>477</v>
      </c>
      <c r="R141" s="57">
        <f t="shared" si="7"/>
        <v>98.82259246899211</v>
      </c>
    </row>
    <row r="142" spans="1:18" ht="22.5">
      <c r="A142" s="13" t="s">
        <v>201</v>
      </c>
      <c r="B142" s="39" t="s">
        <v>202</v>
      </c>
      <c r="C142" s="7" t="s">
        <v>466</v>
      </c>
      <c r="D142" s="48"/>
      <c r="E142" s="25">
        <v>24617.3</v>
      </c>
      <c r="F142" s="25"/>
      <c r="G142" s="25"/>
      <c r="H142" s="24"/>
      <c r="I142" s="24">
        <v>20364</v>
      </c>
      <c r="J142" s="24"/>
      <c r="K142" s="24"/>
      <c r="L142" s="24"/>
      <c r="M142" s="24">
        <v>20100.9</v>
      </c>
      <c r="N142" s="23"/>
      <c r="O142" s="24"/>
      <c r="P142" s="18" t="s">
        <v>555</v>
      </c>
      <c r="Q142" s="58" t="s">
        <v>477</v>
      </c>
      <c r="R142" s="57">
        <f t="shared" si="7"/>
        <v>81.65355258293965</v>
      </c>
    </row>
    <row r="143" spans="1:18" ht="56.25">
      <c r="A143" s="13" t="s">
        <v>203</v>
      </c>
      <c r="B143" s="39" t="s">
        <v>347</v>
      </c>
      <c r="C143" s="7" t="s">
        <v>466</v>
      </c>
      <c r="D143" s="48"/>
      <c r="E143" s="25">
        <v>1054</v>
      </c>
      <c r="F143" s="25"/>
      <c r="G143" s="25"/>
      <c r="H143" s="24"/>
      <c r="I143" s="24">
        <v>924</v>
      </c>
      <c r="J143" s="24"/>
      <c r="K143" s="24"/>
      <c r="L143" s="24"/>
      <c r="M143" s="24">
        <v>849</v>
      </c>
      <c r="N143" s="23"/>
      <c r="O143" s="24"/>
      <c r="P143" s="18" t="s">
        <v>556</v>
      </c>
      <c r="Q143" s="58" t="s">
        <v>477</v>
      </c>
      <c r="R143" s="57">
        <f t="shared" si="7"/>
        <v>80.55028462998102</v>
      </c>
    </row>
    <row r="144" spans="1:18" ht="168.75">
      <c r="A144" s="13" t="s">
        <v>204</v>
      </c>
      <c r="B144" s="39" t="s">
        <v>205</v>
      </c>
      <c r="C144" s="7" t="s">
        <v>469</v>
      </c>
      <c r="D144" s="48"/>
      <c r="E144" s="25">
        <v>18549.6</v>
      </c>
      <c r="F144" s="25"/>
      <c r="G144" s="25"/>
      <c r="H144" s="24"/>
      <c r="I144" s="24">
        <v>17847.9</v>
      </c>
      <c r="J144" s="24"/>
      <c r="K144" s="24"/>
      <c r="L144" s="24"/>
      <c r="M144" s="24">
        <v>17520.8</v>
      </c>
      <c r="N144" s="23"/>
      <c r="O144" s="24"/>
      <c r="P144" s="18" t="s">
        <v>557</v>
      </c>
      <c r="Q144" s="58" t="s">
        <v>477</v>
      </c>
      <c r="R144" s="57">
        <f t="shared" si="7"/>
        <v>94.45378876094364</v>
      </c>
    </row>
    <row r="145" spans="1:18" ht="56.25">
      <c r="A145" s="13" t="s">
        <v>206</v>
      </c>
      <c r="B145" s="39" t="s">
        <v>207</v>
      </c>
      <c r="C145" s="7" t="s">
        <v>470</v>
      </c>
      <c r="D145" s="48"/>
      <c r="E145" s="25">
        <v>60</v>
      </c>
      <c r="F145" s="25"/>
      <c r="G145" s="25"/>
      <c r="H145" s="24"/>
      <c r="I145" s="24">
        <v>0</v>
      </c>
      <c r="J145" s="24"/>
      <c r="K145" s="24"/>
      <c r="L145" s="24"/>
      <c r="M145" s="24">
        <f>I145</f>
        <v>0</v>
      </c>
      <c r="N145" s="23"/>
      <c r="O145" s="24"/>
      <c r="P145" s="18"/>
      <c r="Q145" s="29"/>
      <c r="R145" s="57">
        <f t="shared" si="7"/>
        <v>0</v>
      </c>
    </row>
    <row r="146" spans="1:18" ht="45">
      <c r="A146" s="13" t="s">
        <v>208</v>
      </c>
      <c r="B146" s="39" t="s">
        <v>276</v>
      </c>
      <c r="C146" s="7" t="s">
        <v>466</v>
      </c>
      <c r="D146" s="48"/>
      <c r="E146" s="25">
        <v>180</v>
      </c>
      <c r="F146" s="25"/>
      <c r="G146" s="25"/>
      <c r="H146" s="24"/>
      <c r="I146" s="24">
        <v>0</v>
      </c>
      <c r="J146" s="24"/>
      <c r="K146" s="24"/>
      <c r="L146" s="24"/>
      <c r="M146" s="24">
        <f>I146</f>
        <v>0</v>
      </c>
      <c r="N146" s="23"/>
      <c r="O146" s="24"/>
      <c r="P146" s="18"/>
      <c r="Q146" s="29"/>
      <c r="R146" s="57">
        <f t="shared" si="7"/>
        <v>0</v>
      </c>
    </row>
    <row r="147" spans="1:18" ht="47.25" customHeight="1">
      <c r="A147" s="13" t="s">
        <v>209</v>
      </c>
      <c r="B147" s="39" t="s">
        <v>210</v>
      </c>
      <c r="C147" s="7" t="s">
        <v>473</v>
      </c>
      <c r="D147" s="48"/>
      <c r="E147" s="25">
        <v>107614.9</v>
      </c>
      <c r="F147" s="25"/>
      <c r="G147" s="25"/>
      <c r="H147" s="24"/>
      <c r="I147" s="24">
        <v>107614.9</v>
      </c>
      <c r="J147" s="24"/>
      <c r="K147" s="24"/>
      <c r="L147" s="24"/>
      <c r="M147" s="24">
        <v>98091.5</v>
      </c>
      <c r="N147" s="23"/>
      <c r="O147" s="24"/>
      <c r="P147" s="18" t="s">
        <v>558</v>
      </c>
      <c r="Q147" s="58" t="s">
        <v>477</v>
      </c>
      <c r="R147" s="57">
        <f t="shared" si="7"/>
        <v>91.15048194999021</v>
      </c>
    </row>
    <row r="148" spans="1:18" ht="45">
      <c r="A148" s="13" t="s">
        <v>302</v>
      </c>
      <c r="B148" s="39" t="s">
        <v>305</v>
      </c>
      <c r="C148" s="7" t="s">
        <v>466</v>
      </c>
      <c r="D148" s="48"/>
      <c r="E148" s="25">
        <v>206</v>
      </c>
      <c r="F148" s="25"/>
      <c r="G148" s="25"/>
      <c r="H148" s="24"/>
      <c r="I148" s="24">
        <v>7.6</v>
      </c>
      <c r="J148" s="24"/>
      <c r="K148" s="24"/>
      <c r="L148" s="24"/>
      <c r="M148" s="24">
        <v>6.4</v>
      </c>
      <c r="N148" s="23"/>
      <c r="O148" s="24"/>
      <c r="P148" s="18" t="s">
        <v>559</v>
      </c>
      <c r="Q148" s="58" t="s">
        <v>477</v>
      </c>
      <c r="R148" s="57">
        <f t="shared" si="7"/>
        <v>3.1067961165048548</v>
      </c>
    </row>
    <row r="149" spans="1:18" ht="33.75">
      <c r="A149" s="13" t="s">
        <v>303</v>
      </c>
      <c r="B149" s="39" t="s">
        <v>304</v>
      </c>
      <c r="C149" s="7" t="s">
        <v>466</v>
      </c>
      <c r="D149" s="49">
        <v>12485.9</v>
      </c>
      <c r="E149" s="25"/>
      <c r="F149" s="25"/>
      <c r="G149" s="25"/>
      <c r="H149" s="24">
        <v>9876.2</v>
      </c>
      <c r="I149" s="24"/>
      <c r="J149" s="24"/>
      <c r="K149" s="24"/>
      <c r="L149" s="24">
        <v>9876.2</v>
      </c>
      <c r="M149" s="24"/>
      <c r="N149" s="23"/>
      <c r="O149" s="24"/>
      <c r="P149" s="18" t="s">
        <v>599</v>
      </c>
      <c r="Q149" s="58" t="s">
        <v>477</v>
      </c>
      <c r="R149" s="57">
        <f t="shared" si="7"/>
        <v>79.09882347287741</v>
      </c>
    </row>
    <row r="150" spans="1:18" ht="21">
      <c r="A150" s="14" t="s">
        <v>211</v>
      </c>
      <c r="B150" s="37" t="s">
        <v>212</v>
      </c>
      <c r="C150" s="8" t="s">
        <v>462</v>
      </c>
      <c r="D150" s="46">
        <f>D151+D159</f>
        <v>338.4</v>
      </c>
      <c r="E150" s="22">
        <f>E151+E159</f>
        <v>12753</v>
      </c>
      <c r="F150" s="25"/>
      <c r="G150" s="25"/>
      <c r="H150" s="22">
        <f>H151+H159</f>
        <v>0</v>
      </c>
      <c r="I150" s="22">
        <f>I151+I159</f>
        <v>12638.399999999998</v>
      </c>
      <c r="J150" s="24"/>
      <c r="K150" s="24"/>
      <c r="L150" s="22">
        <f>L151+L159</f>
        <v>0</v>
      </c>
      <c r="M150" s="22">
        <f>M151+M159</f>
        <v>12638.399999999998</v>
      </c>
      <c r="N150" s="23"/>
      <c r="O150" s="24"/>
      <c r="P150" s="18"/>
      <c r="Q150" s="29"/>
      <c r="R150" s="57">
        <f t="shared" si="7"/>
        <v>96.53971309409229</v>
      </c>
    </row>
    <row r="151" spans="1:18" ht="33.75">
      <c r="A151" s="13" t="s">
        <v>213</v>
      </c>
      <c r="B151" s="39" t="s">
        <v>214</v>
      </c>
      <c r="C151" s="7" t="s">
        <v>462</v>
      </c>
      <c r="D151" s="49"/>
      <c r="E151" s="25">
        <f>E152+E153+E154+E155+E156+E157+E158</f>
        <v>12753</v>
      </c>
      <c r="F151" s="25"/>
      <c r="G151" s="25"/>
      <c r="H151" s="25">
        <f>H152+H153+H154+H155+H156+H157+H158</f>
        <v>0</v>
      </c>
      <c r="I151" s="25">
        <f>I152+I153+I154+I155+I156+I157+I158</f>
        <v>12638.399999999998</v>
      </c>
      <c r="J151" s="24"/>
      <c r="K151" s="24"/>
      <c r="L151" s="25">
        <f>L152+L153+L154+L155+L156+L157+L158</f>
        <v>0</v>
      </c>
      <c r="M151" s="24">
        <f aca="true" t="shared" si="8" ref="M151:M158">I151</f>
        <v>12638.399999999998</v>
      </c>
      <c r="N151" s="23"/>
      <c r="O151" s="24"/>
      <c r="P151" s="18" t="s">
        <v>587</v>
      </c>
      <c r="Q151" s="58" t="s">
        <v>477</v>
      </c>
      <c r="R151" s="57">
        <f t="shared" si="7"/>
        <v>99.10138790872735</v>
      </c>
    </row>
    <row r="152" spans="1:18" ht="22.5">
      <c r="A152" s="13" t="s">
        <v>215</v>
      </c>
      <c r="B152" s="44" t="s">
        <v>216</v>
      </c>
      <c r="C152" s="7" t="s">
        <v>462</v>
      </c>
      <c r="D152" s="48"/>
      <c r="E152" s="25">
        <v>810</v>
      </c>
      <c r="F152" s="25"/>
      <c r="G152" s="25"/>
      <c r="H152" s="24"/>
      <c r="I152" s="24">
        <v>810</v>
      </c>
      <c r="J152" s="24"/>
      <c r="K152" s="24"/>
      <c r="L152" s="24"/>
      <c r="M152" s="24">
        <f t="shared" si="8"/>
        <v>810</v>
      </c>
      <c r="N152" s="23"/>
      <c r="O152" s="24"/>
      <c r="P152" s="18" t="s">
        <v>569</v>
      </c>
      <c r="Q152" s="58" t="s">
        <v>477</v>
      </c>
      <c r="R152" s="57">
        <f t="shared" si="7"/>
        <v>100</v>
      </c>
    </row>
    <row r="153" spans="1:18" ht="33.75">
      <c r="A153" s="13" t="s">
        <v>217</v>
      </c>
      <c r="B153" s="44" t="s">
        <v>218</v>
      </c>
      <c r="C153" s="7" t="s">
        <v>462</v>
      </c>
      <c r="D153" s="48"/>
      <c r="E153" s="25">
        <v>500</v>
      </c>
      <c r="F153" s="25"/>
      <c r="G153" s="25"/>
      <c r="H153" s="24"/>
      <c r="I153" s="24">
        <v>500</v>
      </c>
      <c r="J153" s="24"/>
      <c r="K153" s="24"/>
      <c r="L153" s="24"/>
      <c r="M153" s="24">
        <f t="shared" si="8"/>
        <v>500</v>
      </c>
      <c r="N153" s="23"/>
      <c r="O153" s="24"/>
      <c r="P153" s="18" t="s">
        <v>570</v>
      </c>
      <c r="Q153" s="58" t="s">
        <v>477</v>
      </c>
      <c r="R153" s="57">
        <f t="shared" si="7"/>
        <v>100</v>
      </c>
    </row>
    <row r="154" spans="1:18" ht="36">
      <c r="A154" s="13" t="s">
        <v>219</v>
      </c>
      <c r="B154" s="44" t="s">
        <v>220</v>
      </c>
      <c r="C154" s="7" t="s">
        <v>462</v>
      </c>
      <c r="D154" s="48"/>
      <c r="E154" s="25">
        <v>3283.4</v>
      </c>
      <c r="F154" s="25"/>
      <c r="G154" s="25"/>
      <c r="H154" s="24"/>
      <c r="I154" s="24">
        <v>3283.4</v>
      </c>
      <c r="J154" s="24"/>
      <c r="K154" s="24"/>
      <c r="L154" s="24"/>
      <c r="M154" s="24">
        <f t="shared" si="8"/>
        <v>3283.4</v>
      </c>
      <c r="N154" s="23"/>
      <c r="O154" s="24"/>
      <c r="P154" s="18" t="s">
        <v>571</v>
      </c>
      <c r="Q154" s="58" t="s">
        <v>477</v>
      </c>
      <c r="R154" s="57">
        <f t="shared" si="7"/>
        <v>100</v>
      </c>
    </row>
    <row r="155" spans="1:18" ht="33.75">
      <c r="A155" s="13" t="s">
        <v>221</v>
      </c>
      <c r="B155" s="44" t="s">
        <v>222</v>
      </c>
      <c r="C155" s="7" t="s">
        <v>462</v>
      </c>
      <c r="D155" s="48"/>
      <c r="E155" s="25">
        <v>604.4</v>
      </c>
      <c r="F155" s="25"/>
      <c r="G155" s="25"/>
      <c r="H155" s="24"/>
      <c r="I155" s="24">
        <v>604.4</v>
      </c>
      <c r="J155" s="24"/>
      <c r="K155" s="24"/>
      <c r="L155" s="24"/>
      <c r="M155" s="24">
        <f t="shared" si="8"/>
        <v>604.4</v>
      </c>
      <c r="N155" s="23"/>
      <c r="O155" s="24"/>
      <c r="P155" s="18" t="s">
        <v>572</v>
      </c>
      <c r="Q155" s="58" t="s">
        <v>477</v>
      </c>
      <c r="R155" s="57">
        <f t="shared" si="7"/>
        <v>100</v>
      </c>
    </row>
    <row r="156" spans="1:18" ht="45">
      <c r="A156" s="13" t="s">
        <v>358</v>
      </c>
      <c r="B156" s="44" t="s">
        <v>359</v>
      </c>
      <c r="C156" s="7" t="s">
        <v>462</v>
      </c>
      <c r="D156" s="48"/>
      <c r="E156" s="25">
        <v>2372.9</v>
      </c>
      <c r="F156" s="25"/>
      <c r="G156" s="25"/>
      <c r="H156" s="24"/>
      <c r="I156" s="24">
        <v>2372.9</v>
      </c>
      <c r="J156" s="24"/>
      <c r="K156" s="24"/>
      <c r="L156" s="24"/>
      <c r="M156" s="24">
        <f t="shared" si="8"/>
        <v>2372.9</v>
      </c>
      <c r="N156" s="23"/>
      <c r="O156" s="24"/>
      <c r="P156" s="18" t="s">
        <v>573</v>
      </c>
      <c r="Q156" s="58" t="s">
        <v>477</v>
      </c>
      <c r="R156" s="57">
        <f t="shared" si="7"/>
        <v>100</v>
      </c>
    </row>
    <row r="157" spans="1:18" ht="33.75">
      <c r="A157" s="13" t="s">
        <v>377</v>
      </c>
      <c r="B157" s="44" t="s">
        <v>378</v>
      </c>
      <c r="C157" s="7" t="s">
        <v>462</v>
      </c>
      <c r="D157" s="48"/>
      <c r="E157" s="25">
        <v>3116.6</v>
      </c>
      <c r="F157" s="25"/>
      <c r="G157" s="25"/>
      <c r="H157" s="24"/>
      <c r="I157" s="24">
        <v>3002</v>
      </c>
      <c r="J157" s="24"/>
      <c r="K157" s="24"/>
      <c r="L157" s="24"/>
      <c r="M157" s="24">
        <f t="shared" si="8"/>
        <v>3002</v>
      </c>
      <c r="N157" s="23"/>
      <c r="O157" s="24"/>
      <c r="P157" s="18" t="s">
        <v>574</v>
      </c>
      <c r="Q157" s="58" t="s">
        <v>477</v>
      </c>
      <c r="R157" s="57">
        <f t="shared" si="7"/>
        <v>96.32291599820317</v>
      </c>
    </row>
    <row r="158" spans="1:18" ht="28.5" customHeight="1">
      <c r="A158" s="13" t="s">
        <v>428</v>
      </c>
      <c r="B158" s="44" t="s">
        <v>429</v>
      </c>
      <c r="C158" s="7" t="s">
        <v>462</v>
      </c>
      <c r="D158" s="48"/>
      <c r="E158" s="25">
        <v>2065.7</v>
      </c>
      <c r="F158" s="25"/>
      <c r="G158" s="25"/>
      <c r="H158" s="24"/>
      <c r="I158" s="24">
        <v>2065.7</v>
      </c>
      <c r="J158" s="24"/>
      <c r="K158" s="24"/>
      <c r="L158" s="24"/>
      <c r="M158" s="24">
        <f t="shared" si="8"/>
        <v>2065.7</v>
      </c>
      <c r="N158" s="23"/>
      <c r="O158" s="24"/>
      <c r="P158" s="18" t="s">
        <v>575</v>
      </c>
      <c r="Q158" s="58" t="s">
        <v>477</v>
      </c>
      <c r="R158" s="57">
        <f t="shared" si="7"/>
        <v>100</v>
      </c>
    </row>
    <row r="159" spans="1:18" ht="33.75">
      <c r="A159" s="6" t="s">
        <v>224</v>
      </c>
      <c r="B159" s="39" t="s">
        <v>223</v>
      </c>
      <c r="C159" s="7" t="s">
        <v>462</v>
      </c>
      <c r="D159" s="48">
        <v>338.4</v>
      </c>
      <c r="E159" s="25"/>
      <c r="F159" s="25"/>
      <c r="G159" s="25"/>
      <c r="H159" s="24">
        <v>0</v>
      </c>
      <c r="I159" s="24"/>
      <c r="J159" s="24"/>
      <c r="K159" s="24"/>
      <c r="L159" s="24">
        <v>0</v>
      </c>
      <c r="M159" s="24"/>
      <c r="N159" s="23"/>
      <c r="O159" s="24"/>
      <c r="P159" s="18"/>
      <c r="Q159" s="29"/>
      <c r="R159" s="57">
        <f t="shared" si="7"/>
        <v>0</v>
      </c>
    </row>
    <row r="160" spans="1:18" ht="21">
      <c r="A160" s="14" t="s">
        <v>225</v>
      </c>
      <c r="B160" s="37" t="s">
        <v>226</v>
      </c>
      <c r="C160" s="8" t="s">
        <v>471</v>
      </c>
      <c r="D160" s="48"/>
      <c r="E160" s="22">
        <f>E161</f>
        <v>21760.4</v>
      </c>
      <c r="F160" s="25"/>
      <c r="G160" s="24"/>
      <c r="H160" s="24"/>
      <c r="I160" s="22">
        <f>I161</f>
        <v>21672</v>
      </c>
      <c r="J160" s="24"/>
      <c r="K160" s="24"/>
      <c r="L160" s="24"/>
      <c r="M160" s="22">
        <f>M161</f>
        <v>21672</v>
      </c>
      <c r="N160" s="23"/>
      <c r="O160" s="24"/>
      <c r="P160" s="18"/>
      <c r="Q160" s="29"/>
      <c r="R160" s="57">
        <f t="shared" si="7"/>
        <v>99.5937574676936</v>
      </c>
    </row>
    <row r="161" spans="1:18" ht="38.25">
      <c r="A161" s="20" t="s">
        <v>227</v>
      </c>
      <c r="B161" s="42" t="s">
        <v>228</v>
      </c>
      <c r="C161" s="36" t="s">
        <v>462</v>
      </c>
      <c r="D161" s="48"/>
      <c r="E161" s="25">
        <f>SUM(E162:E166)</f>
        <v>21760.4</v>
      </c>
      <c r="F161" s="25"/>
      <c r="G161" s="24"/>
      <c r="H161" s="24"/>
      <c r="I161" s="25">
        <f>SUM(I162:I166)</f>
        <v>21672</v>
      </c>
      <c r="J161" s="24"/>
      <c r="K161" s="24"/>
      <c r="L161" s="24"/>
      <c r="M161" s="24">
        <f aca="true" t="shared" si="9" ref="M161:M166">I161</f>
        <v>21672</v>
      </c>
      <c r="N161" s="23"/>
      <c r="O161" s="24"/>
      <c r="P161" s="18" t="s">
        <v>576</v>
      </c>
      <c r="Q161" s="58" t="s">
        <v>477</v>
      </c>
      <c r="R161" s="57">
        <f t="shared" si="7"/>
        <v>99.5937574676936</v>
      </c>
    </row>
    <row r="162" spans="1:18" ht="38.25">
      <c r="A162" s="20" t="s">
        <v>229</v>
      </c>
      <c r="B162" s="42" t="s">
        <v>230</v>
      </c>
      <c r="C162" s="36" t="s">
        <v>462</v>
      </c>
      <c r="D162" s="48"/>
      <c r="E162" s="24">
        <v>1296</v>
      </c>
      <c r="F162" s="24"/>
      <c r="G162" s="25"/>
      <c r="H162" s="24"/>
      <c r="I162" s="24">
        <v>1223.2</v>
      </c>
      <c r="J162" s="24"/>
      <c r="K162" s="24"/>
      <c r="L162" s="24"/>
      <c r="M162" s="24">
        <f t="shared" si="9"/>
        <v>1223.2</v>
      </c>
      <c r="N162" s="23"/>
      <c r="O162" s="24"/>
      <c r="P162" s="18" t="s">
        <v>577</v>
      </c>
      <c r="Q162" s="58" t="s">
        <v>477</v>
      </c>
      <c r="R162" s="57">
        <f t="shared" si="7"/>
        <v>94.38271604938272</v>
      </c>
    </row>
    <row r="163" spans="1:18" ht="38.25">
      <c r="A163" s="20" t="s">
        <v>231</v>
      </c>
      <c r="B163" s="42" t="s">
        <v>232</v>
      </c>
      <c r="C163" s="36" t="s">
        <v>462</v>
      </c>
      <c r="D163" s="48"/>
      <c r="E163" s="24">
        <v>477</v>
      </c>
      <c r="F163" s="24"/>
      <c r="G163" s="25"/>
      <c r="H163" s="24"/>
      <c r="I163" s="24">
        <v>476.8</v>
      </c>
      <c r="J163" s="24"/>
      <c r="K163" s="24"/>
      <c r="L163" s="24"/>
      <c r="M163" s="24">
        <f t="shared" si="9"/>
        <v>476.8</v>
      </c>
      <c r="N163" s="23"/>
      <c r="O163" s="24"/>
      <c r="P163" s="18" t="s">
        <v>578</v>
      </c>
      <c r="Q163" s="58" t="s">
        <v>477</v>
      </c>
      <c r="R163" s="57">
        <f t="shared" si="7"/>
        <v>99.958071278826</v>
      </c>
    </row>
    <row r="164" spans="1:18" ht="38.25">
      <c r="A164" s="20" t="s">
        <v>379</v>
      </c>
      <c r="B164" s="42" t="s">
        <v>459</v>
      </c>
      <c r="C164" s="36" t="s">
        <v>462</v>
      </c>
      <c r="D164" s="48"/>
      <c r="E164" s="24">
        <v>3030</v>
      </c>
      <c r="F164" s="24"/>
      <c r="G164" s="25"/>
      <c r="H164" s="24"/>
      <c r="I164" s="24">
        <v>3030</v>
      </c>
      <c r="J164" s="24"/>
      <c r="K164" s="24"/>
      <c r="L164" s="24"/>
      <c r="M164" s="24">
        <f t="shared" si="9"/>
        <v>3030</v>
      </c>
      <c r="N164" s="23"/>
      <c r="O164" s="24"/>
      <c r="P164" s="18" t="s">
        <v>579</v>
      </c>
      <c r="Q164" s="58" t="s">
        <v>477</v>
      </c>
      <c r="R164" s="57">
        <f t="shared" si="7"/>
        <v>100</v>
      </c>
    </row>
    <row r="165" spans="1:18" ht="38.25">
      <c r="A165" s="20" t="s">
        <v>380</v>
      </c>
      <c r="B165" s="42" t="s">
        <v>381</v>
      </c>
      <c r="C165" s="36" t="s">
        <v>462</v>
      </c>
      <c r="D165" s="48"/>
      <c r="E165" s="24">
        <v>2057.4</v>
      </c>
      <c r="F165" s="24"/>
      <c r="G165" s="25"/>
      <c r="H165" s="24"/>
      <c r="I165" s="24">
        <v>2057.4</v>
      </c>
      <c r="J165" s="24"/>
      <c r="K165" s="24"/>
      <c r="L165" s="24"/>
      <c r="M165" s="24">
        <f t="shared" si="9"/>
        <v>2057.4</v>
      </c>
      <c r="N165" s="23"/>
      <c r="O165" s="24"/>
      <c r="P165" s="18" t="s">
        <v>580</v>
      </c>
      <c r="Q165" s="58" t="s">
        <v>477</v>
      </c>
      <c r="R165" s="57">
        <f t="shared" si="7"/>
        <v>100</v>
      </c>
    </row>
    <row r="166" spans="1:18" ht="25.5">
      <c r="A166" s="20" t="s">
        <v>306</v>
      </c>
      <c r="B166" s="42" t="s">
        <v>307</v>
      </c>
      <c r="C166" s="36" t="s">
        <v>463</v>
      </c>
      <c r="D166" s="48"/>
      <c r="E166" s="24">
        <v>14900</v>
      </c>
      <c r="F166" s="24"/>
      <c r="G166" s="25"/>
      <c r="H166" s="24"/>
      <c r="I166" s="24">
        <v>14884.6</v>
      </c>
      <c r="J166" s="24"/>
      <c r="K166" s="24"/>
      <c r="L166" s="24"/>
      <c r="M166" s="24">
        <f t="shared" si="9"/>
        <v>14884.6</v>
      </c>
      <c r="N166" s="23"/>
      <c r="O166" s="24"/>
      <c r="P166" s="18" t="s">
        <v>581</v>
      </c>
      <c r="Q166" s="58" t="s">
        <v>477</v>
      </c>
      <c r="R166" s="57">
        <f t="shared" si="7"/>
        <v>99.89664429530201</v>
      </c>
    </row>
    <row r="167" spans="1:18" ht="21">
      <c r="A167" s="12" t="s">
        <v>424</v>
      </c>
      <c r="B167" s="37" t="s">
        <v>425</v>
      </c>
      <c r="C167" s="8" t="s">
        <v>471</v>
      </c>
      <c r="D167" s="48"/>
      <c r="E167" s="23">
        <f>E168+E171+E175</f>
        <v>482313.1</v>
      </c>
      <c r="F167" s="24"/>
      <c r="G167" s="25"/>
      <c r="H167" s="24"/>
      <c r="I167" s="23">
        <f>I168+I171+I175</f>
        <v>476295.2</v>
      </c>
      <c r="J167" s="24"/>
      <c r="K167" s="24"/>
      <c r="L167" s="24"/>
      <c r="M167" s="23">
        <f>M168+M171+M175</f>
        <v>475821.8</v>
      </c>
      <c r="N167" s="23"/>
      <c r="O167" s="24"/>
      <c r="P167" s="18"/>
      <c r="Q167" s="29"/>
      <c r="R167" s="57">
        <f t="shared" si="7"/>
        <v>98.65413151747278</v>
      </c>
    </row>
    <row r="168" spans="1:18" ht="21">
      <c r="A168" s="14" t="s">
        <v>233</v>
      </c>
      <c r="B168" s="37" t="s">
        <v>234</v>
      </c>
      <c r="C168" s="8" t="s">
        <v>462</v>
      </c>
      <c r="D168" s="48"/>
      <c r="E168" s="22">
        <f>E169+E170</f>
        <v>16415.1</v>
      </c>
      <c r="F168" s="24"/>
      <c r="G168" s="25"/>
      <c r="H168" s="24"/>
      <c r="I168" s="22">
        <f>I169+I170</f>
        <v>16415.1</v>
      </c>
      <c r="J168" s="24"/>
      <c r="K168" s="24"/>
      <c r="L168" s="24"/>
      <c r="M168" s="22">
        <f>M169+M170</f>
        <v>16415.1</v>
      </c>
      <c r="N168" s="23"/>
      <c r="O168" s="24"/>
      <c r="P168" s="18"/>
      <c r="Q168" s="29"/>
      <c r="R168" s="57">
        <f t="shared" si="7"/>
        <v>100</v>
      </c>
    </row>
    <row r="169" spans="1:18" ht="36">
      <c r="A169" s="13" t="s">
        <v>235</v>
      </c>
      <c r="B169" s="39" t="s">
        <v>236</v>
      </c>
      <c r="C169" s="7" t="s">
        <v>462</v>
      </c>
      <c r="D169" s="48"/>
      <c r="E169" s="25">
        <v>15000</v>
      </c>
      <c r="F169" s="24"/>
      <c r="G169" s="24"/>
      <c r="H169" s="24"/>
      <c r="I169" s="24">
        <v>15000</v>
      </c>
      <c r="J169" s="24"/>
      <c r="K169" s="24"/>
      <c r="L169" s="24"/>
      <c r="M169" s="24">
        <f>I169</f>
        <v>15000</v>
      </c>
      <c r="N169" s="23"/>
      <c r="O169" s="24"/>
      <c r="P169" s="18" t="s">
        <v>582</v>
      </c>
      <c r="Q169" s="58" t="s">
        <v>477</v>
      </c>
      <c r="R169" s="57">
        <f t="shared" si="7"/>
        <v>100</v>
      </c>
    </row>
    <row r="170" spans="1:18" ht="33.75">
      <c r="A170" s="13" t="s">
        <v>430</v>
      </c>
      <c r="B170" s="39" t="s">
        <v>431</v>
      </c>
      <c r="C170" s="7" t="s">
        <v>462</v>
      </c>
      <c r="D170" s="48"/>
      <c r="E170" s="25">
        <v>1415.1</v>
      </c>
      <c r="F170" s="24"/>
      <c r="G170" s="24"/>
      <c r="H170" s="24"/>
      <c r="I170" s="24">
        <v>1415.1</v>
      </c>
      <c r="J170" s="24"/>
      <c r="K170" s="24"/>
      <c r="L170" s="24"/>
      <c r="M170" s="24">
        <f>I170</f>
        <v>1415.1</v>
      </c>
      <c r="N170" s="23"/>
      <c r="O170" s="24"/>
      <c r="P170" s="18" t="s">
        <v>583</v>
      </c>
      <c r="Q170" s="58" t="s">
        <v>477</v>
      </c>
      <c r="R170" s="57">
        <f t="shared" si="7"/>
        <v>100</v>
      </c>
    </row>
    <row r="171" spans="1:18" ht="21">
      <c r="A171" s="14" t="s">
        <v>237</v>
      </c>
      <c r="B171" s="37" t="s">
        <v>238</v>
      </c>
      <c r="C171" s="8" t="s">
        <v>462</v>
      </c>
      <c r="D171" s="48"/>
      <c r="E171" s="22">
        <f>E172+E173+E174</f>
        <v>451998</v>
      </c>
      <c r="F171" s="24"/>
      <c r="G171" s="24"/>
      <c r="H171" s="24"/>
      <c r="I171" s="22">
        <f>I172+I173+I174</f>
        <v>446385.30000000005</v>
      </c>
      <c r="J171" s="24"/>
      <c r="K171" s="24"/>
      <c r="L171" s="24"/>
      <c r="M171" s="22">
        <f>M172+M173+M174</f>
        <v>445911.9</v>
      </c>
      <c r="N171" s="23"/>
      <c r="O171" s="24"/>
      <c r="P171" s="18"/>
      <c r="Q171" s="29"/>
      <c r="R171" s="57">
        <f t="shared" si="7"/>
        <v>98.65351174120241</v>
      </c>
    </row>
    <row r="172" spans="1:18" ht="50.25" customHeight="1">
      <c r="A172" s="13" t="s">
        <v>239</v>
      </c>
      <c r="B172" s="39" t="s">
        <v>240</v>
      </c>
      <c r="C172" s="7" t="s">
        <v>462</v>
      </c>
      <c r="D172" s="48"/>
      <c r="E172" s="25">
        <v>233615.5</v>
      </c>
      <c r="F172" s="24"/>
      <c r="G172" s="24"/>
      <c r="H172" s="24"/>
      <c r="I172" s="24">
        <v>232461.1</v>
      </c>
      <c r="J172" s="24"/>
      <c r="K172" s="24"/>
      <c r="L172" s="24"/>
      <c r="M172" s="24">
        <v>231987.7</v>
      </c>
      <c r="N172" s="23"/>
      <c r="O172" s="24"/>
      <c r="P172" s="18" t="s">
        <v>584</v>
      </c>
      <c r="Q172" s="58" t="s">
        <v>477</v>
      </c>
      <c r="R172" s="57">
        <f t="shared" si="7"/>
        <v>99.30321404187652</v>
      </c>
    </row>
    <row r="173" spans="1:18" ht="45">
      <c r="A173" s="13" t="s">
        <v>241</v>
      </c>
      <c r="B173" s="39" t="s">
        <v>242</v>
      </c>
      <c r="C173" s="7" t="s">
        <v>462</v>
      </c>
      <c r="D173" s="48"/>
      <c r="E173" s="25">
        <v>28470</v>
      </c>
      <c r="F173" s="25"/>
      <c r="G173" s="24"/>
      <c r="H173" s="24"/>
      <c r="I173" s="24">
        <v>27918</v>
      </c>
      <c r="J173" s="24"/>
      <c r="K173" s="24"/>
      <c r="L173" s="24"/>
      <c r="M173" s="24">
        <f>I173</f>
        <v>27918</v>
      </c>
      <c r="N173" s="23"/>
      <c r="O173" s="24"/>
      <c r="P173" s="18" t="s">
        <v>585</v>
      </c>
      <c r="Q173" s="58" t="s">
        <v>477</v>
      </c>
      <c r="R173" s="57">
        <f t="shared" si="7"/>
        <v>98.06111696522656</v>
      </c>
    </row>
    <row r="174" spans="1:18" ht="22.5">
      <c r="A174" s="13" t="s">
        <v>243</v>
      </c>
      <c r="B174" s="39" t="s">
        <v>244</v>
      </c>
      <c r="C174" s="7" t="s">
        <v>462</v>
      </c>
      <c r="D174" s="48"/>
      <c r="E174" s="25">
        <v>189912.5</v>
      </c>
      <c r="F174" s="25"/>
      <c r="G174" s="25"/>
      <c r="H174" s="24"/>
      <c r="I174" s="24">
        <v>186006.2</v>
      </c>
      <c r="J174" s="24"/>
      <c r="K174" s="24"/>
      <c r="L174" s="24"/>
      <c r="M174" s="24">
        <f>I174</f>
        <v>186006.2</v>
      </c>
      <c r="N174" s="23"/>
      <c r="O174" s="24"/>
      <c r="P174" s="18" t="s">
        <v>586</v>
      </c>
      <c r="Q174" s="58" t="s">
        <v>477</v>
      </c>
      <c r="R174" s="57">
        <f t="shared" si="7"/>
        <v>97.94310537747648</v>
      </c>
    </row>
    <row r="175" spans="1:18" ht="21">
      <c r="A175" s="14" t="s">
        <v>308</v>
      </c>
      <c r="B175" s="37" t="s">
        <v>309</v>
      </c>
      <c r="C175" s="8" t="s">
        <v>462</v>
      </c>
      <c r="D175" s="47"/>
      <c r="E175" s="22">
        <f>E176+E177+E178</f>
        <v>13900</v>
      </c>
      <c r="F175" s="22"/>
      <c r="G175" s="22"/>
      <c r="H175" s="23"/>
      <c r="I175" s="22">
        <f>I176+I177+I178</f>
        <v>13494.8</v>
      </c>
      <c r="J175" s="23"/>
      <c r="K175" s="23"/>
      <c r="L175" s="23"/>
      <c r="M175" s="22">
        <f>M176+M177+M178</f>
        <v>13494.8</v>
      </c>
      <c r="N175" s="23"/>
      <c r="O175" s="23"/>
      <c r="P175" s="18"/>
      <c r="Q175" s="29"/>
      <c r="R175" s="57">
        <f t="shared" si="7"/>
        <v>97.08489208633094</v>
      </c>
    </row>
    <row r="176" spans="1:18" ht="22.5">
      <c r="A176" s="13" t="s">
        <v>310</v>
      </c>
      <c r="B176" s="39" t="s">
        <v>311</v>
      </c>
      <c r="C176" s="7" t="s">
        <v>462</v>
      </c>
      <c r="D176" s="48"/>
      <c r="E176" s="25">
        <v>0</v>
      </c>
      <c r="F176" s="25"/>
      <c r="G176" s="25"/>
      <c r="H176" s="24"/>
      <c r="I176" s="24">
        <v>0</v>
      </c>
      <c r="J176" s="24"/>
      <c r="K176" s="24"/>
      <c r="L176" s="24"/>
      <c r="M176" s="25">
        <f>I176</f>
        <v>0</v>
      </c>
      <c r="N176" s="23"/>
      <c r="O176" s="24"/>
      <c r="P176" s="18"/>
      <c r="Q176" s="29"/>
      <c r="R176" s="57" t="e">
        <f t="shared" si="7"/>
        <v>#DIV/0!</v>
      </c>
    </row>
    <row r="177" spans="1:18" ht="22.5">
      <c r="A177" s="13" t="s">
        <v>312</v>
      </c>
      <c r="B177" s="39" t="s">
        <v>313</v>
      </c>
      <c r="C177" s="7" t="s">
        <v>462</v>
      </c>
      <c r="D177" s="48"/>
      <c r="E177" s="25">
        <v>0</v>
      </c>
      <c r="F177" s="25"/>
      <c r="G177" s="25"/>
      <c r="H177" s="24"/>
      <c r="I177" s="24">
        <v>0</v>
      </c>
      <c r="J177" s="24"/>
      <c r="K177" s="24"/>
      <c r="L177" s="24"/>
      <c r="M177" s="25">
        <f>I177</f>
        <v>0</v>
      </c>
      <c r="N177" s="23"/>
      <c r="O177" s="24"/>
      <c r="P177" s="18"/>
      <c r="Q177" s="29"/>
      <c r="R177" s="57" t="e">
        <f t="shared" si="7"/>
        <v>#DIV/0!</v>
      </c>
    </row>
    <row r="178" spans="1:18" ht="22.5">
      <c r="A178" s="13" t="s">
        <v>448</v>
      </c>
      <c r="B178" s="39" t="s">
        <v>449</v>
      </c>
      <c r="C178" s="7" t="s">
        <v>462</v>
      </c>
      <c r="D178" s="48"/>
      <c r="E178" s="25">
        <v>13900</v>
      </c>
      <c r="F178" s="25"/>
      <c r="G178" s="25"/>
      <c r="H178" s="24"/>
      <c r="I178" s="24">
        <v>13494.8</v>
      </c>
      <c r="J178" s="24"/>
      <c r="K178" s="24"/>
      <c r="L178" s="24"/>
      <c r="M178" s="25">
        <f>I178</f>
        <v>13494.8</v>
      </c>
      <c r="N178" s="23"/>
      <c r="O178" s="24"/>
      <c r="P178" s="18" t="s">
        <v>568</v>
      </c>
      <c r="Q178" s="58" t="s">
        <v>477</v>
      </c>
      <c r="R178" s="57">
        <f t="shared" si="7"/>
        <v>97.08489208633094</v>
      </c>
    </row>
    <row r="179" spans="1:18" ht="31.5">
      <c r="A179" s="12" t="s">
        <v>246</v>
      </c>
      <c r="B179" s="37" t="s">
        <v>245</v>
      </c>
      <c r="C179" s="8" t="s">
        <v>462</v>
      </c>
      <c r="D179" s="47"/>
      <c r="E179" s="23">
        <f>E180+E182</f>
        <v>7594.2</v>
      </c>
      <c r="F179" s="24"/>
      <c r="G179" s="24"/>
      <c r="H179" s="23"/>
      <c r="I179" s="23">
        <f>I180+I182</f>
        <v>7594.2</v>
      </c>
      <c r="J179" s="24"/>
      <c r="K179" s="24"/>
      <c r="L179" s="23"/>
      <c r="M179" s="23">
        <f>M180+M182</f>
        <v>7594.2</v>
      </c>
      <c r="N179" s="23"/>
      <c r="O179" s="24"/>
      <c r="P179" s="18"/>
      <c r="Q179" s="29"/>
      <c r="R179" s="57">
        <f t="shared" si="7"/>
        <v>100</v>
      </c>
    </row>
    <row r="180" spans="1:18" ht="21">
      <c r="A180" s="14" t="s">
        <v>247</v>
      </c>
      <c r="B180" s="37" t="s">
        <v>277</v>
      </c>
      <c r="C180" s="8" t="s">
        <v>462</v>
      </c>
      <c r="D180" s="46"/>
      <c r="E180" s="22">
        <f>E181</f>
        <v>0</v>
      </c>
      <c r="F180" s="24"/>
      <c r="G180" s="24"/>
      <c r="H180" s="22"/>
      <c r="I180" s="22">
        <f>I181</f>
        <v>0</v>
      </c>
      <c r="J180" s="24"/>
      <c r="K180" s="24"/>
      <c r="L180" s="22"/>
      <c r="M180" s="22">
        <f>M181</f>
        <v>0</v>
      </c>
      <c r="N180" s="23"/>
      <c r="O180" s="24"/>
      <c r="P180" s="18"/>
      <c r="Q180" s="29"/>
      <c r="R180" s="57" t="e">
        <f t="shared" si="7"/>
        <v>#DIV/0!</v>
      </c>
    </row>
    <row r="181" spans="1:18" ht="64.5" customHeight="1">
      <c r="A181" s="13" t="s">
        <v>248</v>
      </c>
      <c r="B181" s="39" t="s">
        <v>289</v>
      </c>
      <c r="C181" s="7" t="s">
        <v>462</v>
      </c>
      <c r="D181" s="48"/>
      <c r="E181" s="25">
        <v>0</v>
      </c>
      <c r="F181" s="24"/>
      <c r="G181" s="24"/>
      <c r="H181" s="24"/>
      <c r="I181" s="24">
        <v>0</v>
      </c>
      <c r="J181" s="24"/>
      <c r="K181" s="24"/>
      <c r="L181" s="24"/>
      <c r="M181" s="25">
        <f>I181</f>
        <v>0</v>
      </c>
      <c r="N181" s="23"/>
      <c r="O181" s="24"/>
      <c r="P181" s="18"/>
      <c r="Q181" s="29"/>
      <c r="R181" s="57" t="e">
        <f t="shared" si="7"/>
        <v>#DIV/0!</v>
      </c>
    </row>
    <row r="182" spans="1:18" ht="21">
      <c r="A182" s="14" t="s">
        <v>249</v>
      </c>
      <c r="B182" s="37" t="s">
        <v>250</v>
      </c>
      <c r="C182" s="8" t="s">
        <v>462</v>
      </c>
      <c r="D182" s="48"/>
      <c r="E182" s="22">
        <f>E183</f>
        <v>7594.2</v>
      </c>
      <c r="F182" s="24"/>
      <c r="G182" s="24"/>
      <c r="H182" s="24"/>
      <c r="I182" s="22">
        <f>I183</f>
        <v>7594.2</v>
      </c>
      <c r="J182" s="24"/>
      <c r="K182" s="24"/>
      <c r="L182" s="24"/>
      <c r="M182" s="22">
        <f>M183</f>
        <v>7594.2</v>
      </c>
      <c r="N182" s="23"/>
      <c r="O182" s="24"/>
      <c r="P182" s="18"/>
      <c r="Q182" s="29"/>
      <c r="R182" s="57">
        <f t="shared" si="7"/>
        <v>100</v>
      </c>
    </row>
    <row r="183" spans="1:18" ht="21">
      <c r="A183" s="14" t="s">
        <v>251</v>
      </c>
      <c r="B183" s="37" t="s">
        <v>314</v>
      </c>
      <c r="C183" s="8" t="s">
        <v>462</v>
      </c>
      <c r="D183" s="48"/>
      <c r="E183" s="22">
        <f>E184+E185+E186+E187+E188+E189+E190</f>
        <v>7594.2</v>
      </c>
      <c r="F183" s="24"/>
      <c r="G183" s="24"/>
      <c r="H183" s="24"/>
      <c r="I183" s="22">
        <f>I184+I185+I186+I187+I188+I189+I190</f>
        <v>7594.2</v>
      </c>
      <c r="J183" s="24"/>
      <c r="K183" s="24"/>
      <c r="L183" s="24"/>
      <c r="M183" s="22">
        <f>M184+M185+M186+M187+M188+M189+M190</f>
        <v>7594.2</v>
      </c>
      <c r="N183" s="23"/>
      <c r="O183" s="24"/>
      <c r="P183" s="18"/>
      <c r="Q183" s="29"/>
      <c r="R183" s="57">
        <f t="shared" si="7"/>
        <v>100</v>
      </c>
    </row>
    <row r="184" spans="1:18" ht="33.75">
      <c r="A184" s="13" t="s">
        <v>252</v>
      </c>
      <c r="B184" s="39" t="s">
        <v>253</v>
      </c>
      <c r="C184" s="7" t="s">
        <v>462</v>
      </c>
      <c r="D184" s="48"/>
      <c r="E184" s="25">
        <v>821.1</v>
      </c>
      <c r="F184" s="24"/>
      <c r="G184" s="24"/>
      <c r="H184" s="24"/>
      <c r="I184" s="25">
        <v>821.1</v>
      </c>
      <c r="J184" s="24"/>
      <c r="K184" s="24"/>
      <c r="L184" s="24"/>
      <c r="M184" s="25">
        <f aca="true" t="shared" si="10" ref="M184:M190">I184</f>
        <v>821.1</v>
      </c>
      <c r="N184" s="23"/>
      <c r="O184" s="24"/>
      <c r="P184" s="18" t="s">
        <v>567</v>
      </c>
      <c r="Q184" s="58" t="s">
        <v>477</v>
      </c>
      <c r="R184" s="57">
        <f t="shared" si="7"/>
        <v>100</v>
      </c>
    </row>
    <row r="185" spans="1:18" ht="22.5">
      <c r="A185" s="13" t="s">
        <v>254</v>
      </c>
      <c r="B185" s="39" t="s">
        <v>348</v>
      </c>
      <c r="C185" s="7" t="s">
        <v>462</v>
      </c>
      <c r="D185" s="48"/>
      <c r="E185" s="25">
        <v>656.3</v>
      </c>
      <c r="F185" s="24"/>
      <c r="G185" s="24"/>
      <c r="H185" s="24"/>
      <c r="I185" s="25">
        <v>656.3</v>
      </c>
      <c r="J185" s="24"/>
      <c r="K185" s="24"/>
      <c r="L185" s="24"/>
      <c r="M185" s="25">
        <f t="shared" si="10"/>
        <v>656.3</v>
      </c>
      <c r="N185" s="23"/>
      <c r="O185" s="24"/>
      <c r="P185" s="18" t="s">
        <v>566</v>
      </c>
      <c r="Q185" s="58" t="s">
        <v>477</v>
      </c>
      <c r="R185" s="57">
        <f t="shared" si="7"/>
        <v>100</v>
      </c>
    </row>
    <row r="186" spans="1:18" ht="22.5">
      <c r="A186" s="13" t="s">
        <v>255</v>
      </c>
      <c r="B186" s="39" t="s">
        <v>349</v>
      </c>
      <c r="C186" s="7" t="s">
        <v>462</v>
      </c>
      <c r="D186" s="48"/>
      <c r="E186" s="25">
        <v>3290</v>
      </c>
      <c r="F186" s="24"/>
      <c r="G186" s="24"/>
      <c r="H186" s="24"/>
      <c r="I186" s="25">
        <v>3290</v>
      </c>
      <c r="J186" s="24"/>
      <c r="K186" s="24"/>
      <c r="L186" s="24"/>
      <c r="M186" s="25">
        <f t="shared" si="10"/>
        <v>3290</v>
      </c>
      <c r="N186" s="23"/>
      <c r="O186" s="24"/>
      <c r="P186" s="18" t="s">
        <v>565</v>
      </c>
      <c r="Q186" s="58" t="s">
        <v>477</v>
      </c>
      <c r="R186" s="57">
        <f t="shared" si="7"/>
        <v>100</v>
      </c>
    </row>
    <row r="187" spans="1:18" ht="22.5">
      <c r="A187" s="13" t="s">
        <v>256</v>
      </c>
      <c r="B187" s="39" t="s">
        <v>350</v>
      </c>
      <c r="C187" s="7" t="s">
        <v>462</v>
      </c>
      <c r="D187" s="48"/>
      <c r="E187" s="25">
        <v>577.3</v>
      </c>
      <c r="F187" s="24"/>
      <c r="G187" s="24"/>
      <c r="H187" s="24"/>
      <c r="I187" s="25">
        <v>577.3</v>
      </c>
      <c r="J187" s="24"/>
      <c r="K187" s="24"/>
      <c r="L187" s="24"/>
      <c r="M187" s="25">
        <f t="shared" si="10"/>
        <v>577.3</v>
      </c>
      <c r="N187" s="23"/>
      <c r="O187" s="24"/>
      <c r="P187" s="18" t="s">
        <v>564</v>
      </c>
      <c r="Q187" s="58" t="s">
        <v>477</v>
      </c>
      <c r="R187" s="57">
        <f t="shared" si="7"/>
        <v>100</v>
      </c>
    </row>
    <row r="188" spans="1:18" ht="22.5">
      <c r="A188" s="13" t="s">
        <v>257</v>
      </c>
      <c r="B188" s="39" t="s">
        <v>351</v>
      </c>
      <c r="C188" s="7" t="s">
        <v>462</v>
      </c>
      <c r="D188" s="48"/>
      <c r="E188" s="25">
        <v>1752</v>
      </c>
      <c r="F188" s="24"/>
      <c r="G188" s="24"/>
      <c r="H188" s="24"/>
      <c r="I188" s="24">
        <v>1752</v>
      </c>
      <c r="J188" s="24"/>
      <c r="K188" s="24"/>
      <c r="L188" s="24"/>
      <c r="M188" s="25">
        <f t="shared" si="10"/>
        <v>1752</v>
      </c>
      <c r="N188" s="23"/>
      <c r="O188" s="24"/>
      <c r="P188" s="18" t="s">
        <v>563</v>
      </c>
      <c r="Q188" s="58" t="s">
        <v>477</v>
      </c>
      <c r="R188" s="57">
        <f t="shared" si="7"/>
        <v>100</v>
      </c>
    </row>
    <row r="189" spans="1:18" ht="25.5">
      <c r="A189" s="13" t="s">
        <v>315</v>
      </c>
      <c r="B189" s="42" t="s">
        <v>382</v>
      </c>
      <c r="C189" s="36" t="s">
        <v>462</v>
      </c>
      <c r="D189" s="48"/>
      <c r="E189" s="25">
        <v>0</v>
      </c>
      <c r="F189" s="24"/>
      <c r="G189" s="24"/>
      <c r="H189" s="24"/>
      <c r="I189" s="24">
        <v>0</v>
      </c>
      <c r="J189" s="24"/>
      <c r="K189" s="24"/>
      <c r="L189" s="24"/>
      <c r="M189" s="25">
        <f t="shared" si="10"/>
        <v>0</v>
      </c>
      <c r="N189" s="23"/>
      <c r="O189" s="24"/>
      <c r="P189" s="18"/>
      <c r="Q189" s="29"/>
      <c r="R189" s="57" t="e">
        <f t="shared" si="7"/>
        <v>#DIV/0!</v>
      </c>
    </row>
    <row r="190" spans="1:18" ht="33.75">
      <c r="A190" s="13" t="s">
        <v>316</v>
      </c>
      <c r="B190" s="42" t="s">
        <v>383</v>
      </c>
      <c r="C190" s="36" t="s">
        <v>462</v>
      </c>
      <c r="D190" s="48"/>
      <c r="E190" s="25">
        <v>497.5</v>
      </c>
      <c r="F190" s="24"/>
      <c r="G190" s="24"/>
      <c r="H190" s="24"/>
      <c r="I190" s="24">
        <v>497.5</v>
      </c>
      <c r="J190" s="24"/>
      <c r="K190" s="24"/>
      <c r="L190" s="24"/>
      <c r="M190" s="25">
        <f t="shared" si="10"/>
        <v>497.5</v>
      </c>
      <c r="N190" s="23"/>
      <c r="O190" s="24"/>
      <c r="P190" s="18" t="s">
        <v>562</v>
      </c>
      <c r="Q190" s="58" t="s">
        <v>477</v>
      </c>
      <c r="R190" s="57">
        <f t="shared" si="7"/>
        <v>100</v>
      </c>
    </row>
    <row r="191" spans="1:18" ht="29.25" customHeight="1">
      <c r="A191" s="14" t="s">
        <v>332</v>
      </c>
      <c r="B191" s="37" t="s">
        <v>258</v>
      </c>
      <c r="C191" s="8" t="s">
        <v>462</v>
      </c>
      <c r="D191" s="46">
        <f>D192+D227+D228</f>
        <v>4719.9</v>
      </c>
      <c r="E191" s="22">
        <f>E192+E227+E228</f>
        <v>82840.6</v>
      </c>
      <c r="F191" s="22">
        <f>F192+F227+F228</f>
        <v>12488.7</v>
      </c>
      <c r="G191" s="23"/>
      <c r="H191" s="22">
        <f>H192+H227+H228</f>
        <v>4719.9</v>
      </c>
      <c r="I191" s="22">
        <f>I192+I227+I228</f>
        <v>82679.3</v>
      </c>
      <c r="J191" s="22">
        <f>J192+J227+J228</f>
        <v>15363.4</v>
      </c>
      <c r="K191" s="23"/>
      <c r="L191" s="22">
        <f>L192+L227+L228</f>
        <v>4719.9</v>
      </c>
      <c r="M191" s="22">
        <f>M192+M227+M228</f>
        <v>79498.70000000001</v>
      </c>
      <c r="N191" s="22">
        <f>N192+N227+N228</f>
        <v>15363.4</v>
      </c>
      <c r="O191" s="23"/>
      <c r="P191" s="18"/>
      <c r="Q191" s="29"/>
      <c r="R191" s="57">
        <f t="shared" si="7"/>
        <v>99.53302974936331</v>
      </c>
    </row>
    <row r="192" spans="1:18" ht="21">
      <c r="A192" s="14" t="s">
        <v>19</v>
      </c>
      <c r="B192" s="37" t="s">
        <v>259</v>
      </c>
      <c r="C192" s="8" t="s">
        <v>462</v>
      </c>
      <c r="D192" s="46">
        <f>D193+D194+D197+D207+D222+D226+D217</f>
        <v>4719.9</v>
      </c>
      <c r="E192" s="22">
        <f>E193+E194+E197+E207+E222+E226+E217</f>
        <v>77376.8</v>
      </c>
      <c r="F192" s="22">
        <f>F193+F194+F197+F207+F222+F226+F217</f>
        <v>12488.7</v>
      </c>
      <c r="G192" s="24"/>
      <c r="H192" s="22">
        <f>H193+H194+H197+H207+H222+H226+H217</f>
        <v>4719.9</v>
      </c>
      <c r="I192" s="22">
        <f>I193+I194+I197+I207+I222+I226+I217</f>
        <v>77215.5</v>
      </c>
      <c r="J192" s="22">
        <f>J193+J194+J197+J207+J222+J226+J217</f>
        <v>15363.4</v>
      </c>
      <c r="K192" s="24"/>
      <c r="L192" s="22">
        <f>L193+L194+L197+L207+L222+L226+L217</f>
        <v>4719.9</v>
      </c>
      <c r="M192" s="22">
        <f>M193+M194+M197+M207+M222+M226+M217</f>
        <v>74034.90000000001</v>
      </c>
      <c r="N192" s="22">
        <f>N193+N194+N197+N207+N222+N226+N217</f>
        <v>15363.4</v>
      </c>
      <c r="O192" s="24"/>
      <c r="P192" s="18"/>
      <c r="Q192" s="29"/>
      <c r="R192" s="57">
        <f t="shared" si="7"/>
        <v>99.50605484567386</v>
      </c>
    </row>
    <row r="193" spans="1:18" ht="31.5">
      <c r="A193" s="14" t="s">
        <v>317</v>
      </c>
      <c r="B193" s="37" t="s">
        <v>318</v>
      </c>
      <c r="C193" s="8" t="s">
        <v>462</v>
      </c>
      <c r="D193" s="47"/>
      <c r="E193" s="22">
        <v>26586.9</v>
      </c>
      <c r="F193" s="23"/>
      <c r="G193" s="23"/>
      <c r="H193" s="23"/>
      <c r="I193" s="22">
        <v>26586.9</v>
      </c>
      <c r="J193" s="23"/>
      <c r="K193" s="23"/>
      <c r="L193" s="23"/>
      <c r="M193" s="22">
        <v>23406.3</v>
      </c>
      <c r="N193" s="23"/>
      <c r="O193" s="23"/>
      <c r="P193" s="18"/>
      <c r="Q193" s="58" t="s">
        <v>477</v>
      </c>
      <c r="R193" s="57">
        <f t="shared" si="7"/>
        <v>88.03696557327105</v>
      </c>
    </row>
    <row r="194" spans="1:18" ht="21">
      <c r="A194" s="14" t="s">
        <v>9</v>
      </c>
      <c r="B194" s="37" t="s">
        <v>319</v>
      </c>
      <c r="C194" s="8" t="s">
        <v>463</v>
      </c>
      <c r="D194" s="47"/>
      <c r="E194" s="81">
        <f>E195+E196</f>
        <v>4500</v>
      </c>
      <c r="F194" s="23"/>
      <c r="G194" s="23"/>
      <c r="H194" s="23"/>
      <c r="I194" s="81">
        <f>I195+I196</f>
        <v>4440.5</v>
      </c>
      <c r="J194" s="23"/>
      <c r="K194" s="23"/>
      <c r="L194" s="23"/>
      <c r="M194" s="81">
        <f>M195+M196</f>
        <v>4440.5</v>
      </c>
      <c r="N194" s="23"/>
      <c r="O194" s="23"/>
      <c r="P194" s="18"/>
      <c r="Q194" s="29"/>
      <c r="R194" s="57">
        <f t="shared" si="7"/>
        <v>98.67777777777778</v>
      </c>
    </row>
    <row r="195" spans="1:18" ht="22.5">
      <c r="A195" s="13" t="s">
        <v>393</v>
      </c>
      <c r="B195" s="42" t="s">
        <v>395</v>
      </c>
      <c r="C195" s="7" t="s">
        <v>463</v>
      </c>
      <c r="D195" s="48"/>
      <c r="E195" s="25">
        <v>950</v>
      </c>
      <c r="F195" s="24"/>
      <c r="G195" s="24"/>
      <c r="H195" s="24"/>
      <c r="I195" s="25">
        <v>948.7</v>
      </c>
      <c r="J195" s="27"/>
      <c r="K195" s="24"/>
      <c r="L195" s="24"/>
      <c r="M195" s="25">
        <v>948.7</v>
      </c>
      <c r="N195" s="24"/>
      <c r="O195" s="24"/>
      <c r="P195" s="18" t="s">
        <v>560</v>
      </c>
      <c r="Q195" s="58" t="s">
        <v>477</v>
      </c>
      <c r="R195" s="57">
        <f t="shared" si="7"/>
        <v>99.86315789473684</v>
      </c>
    </row>
    <row r="196" spans="1:18" ht="24">
      <c r="A196" s="13" t="s">
        <v>394</v>
      </c>
      <c r="B196" s="42" t="s">
        <v>396</v>
      </c>
      <c r="C196" s="7" t="s">
        <v>463</v>
      </c>
      <c r="D196" s="48"/>
      <c r="E196" s="25">
        <v>3550</v>
      </c>
      <c r="F196" s="24"/>
      <c r="G196" s="24"/>
      <c r="H196" s="24"/>
      <c r="I196" s="25">
        <v>3491.8</v>
      </c>
      <c r="J196" s="27"/>
      <c r="K196" s="24"/>
      <c r="L196" s="24"/>
      <c r="M196" s="25">
        <v>3491.8</v>
      </c>
      <c r="N196" s="24"/>
      <c r="O196" s="24"/>
      <c r="P196" s="18" t="s">
        <v>561</v>
      </c>
      <c r="Q196" s="58" t="s">
        <v>477</v>
      </c>
      <c r="R196" s="57">
        <f t="shared" si="7"/>
        <v>98.36056338028169</v>
      </c>
    </row>
    <row r="197" spans="1:18" ht="31.5">
      <c r="A197" s="14" t="s">
        <v>10</v>
      </c>
      <c r="B197" s="45" t="s">
        <v>346</v>
      </c>
      <c r="C197" s="8" t="s">
        <v>466</v>
      </c>
      <c r="D197" s="47"/>
      <c r="E197" s="81">
        <f>E198+E199+E200+E201+E202+E203+E204+E205+E206</f>
        <v>18000</v>
      </c>
      <c r="F197" s="23"/>
      <c r="G197" s="23"/>
      <c r="H197" s="23"/>
      <c r="I197" s="81">
        <f>I198+I199+I200+I201+I202+I203+I204+I205+I206</f>
        <v>18000</v>
      </c>
      <c r="J197" s="23"/>
      <c r="K197" s="23"/>
      <c r="L197" s="23"/>
      <c r="M197" s="81">
        <f>M198+M199+M200+M201+M202+M203+M204+M205+M206</f>
        <v>18000</v>
      </c>
      <c r="N197" s="23"/>
      <c r="O197" s="23"/>
      <c r="P197" s="18"/>
      <c r="Q197" s="29"/>
      <c r="R197" s="57">
        <f t="shared" si="7"/>
        <v>100</v>
      </c>
    </row>
    <row r="198" spans="1:18" ht="33.75">
      <c r="A198" s="15" t="s">
        <v>11</v>
      </c>
      <c r="B198" s="42" t="s">
        <v>411</v>
      </c>
      <c r="C198" s="7" t="s">
        <v>466</v>
      </c>
      <c r="D198" s="47"/>
      <c r="E198" s="25">
        <v>2000</v>
      </c>
      <c r="F198" s="23"/>
      <c r="G198" s="23"/>
      <c r="H198" s="23"/>
      <c r="I198" s="25">
        <v>2000</v>
      </c>
      <c r="J198" s="23"/>
      <c r="K198" s="23"/>
      <c r="L198" s="23"/>
      <c r="M198" s="25">
        <v>2000</v>
      </c>
      <c r="N198" s="23"/>
      <c r="O198" s="23"/>
      <c r="P198" s="77" t="s">
        <v>504</v>
      </c>
      <c r="Q198" s="58" t="s">
        <v>477</v>
      </c>
      <c r="R198" s="57">
        <f t="shared" si="7"/>
        <v>100</v>
      </c>
    </row>
    <row r="199" spans="1:18" ht="33.75">
      <c r="A199" s="15" t="s">
        <v>283</v>
      </c>
      <c r="B199" s="42" t="s">
        <v>460</v>
      </c>
      <c r="C199" s="7" t="s">
        <v>466</v>
      </c>
      <c r="D199" s="47"/>
      <c r="E199" s="25">
        <v>2000</v>
      </c>
      <c r="F199" s="23"/>
      <c r="G199" s="23"/>
      <c r="H199" s="23"/>
      <c r="I199" s="25">
        <v>2000</v>
      </c>
      <c r="J199" s="23"/>
      <c r="K199" s="23"/>
      <c r="L199" s="23"/>
      <c r="M199" s="25">
        <v>2000</v>
      </c>
      <c r="N199" s="23"/>
      <c r="O199" s="23"/>
      <c r="P199" s="78"/>
      <c r="Q199" s="58" t="s">
        <v>477</v>
      </c>
      <c r="R199" s="57">
        <f t="shared" si="7"/>
        <v>100</v>
      </c>
    </row>
    <row r="200" spans="1:18" ht="33.75">
      <c r="A200" s="15" t="s">
        <v>12</v>
      </c>
      <c r="B200" s="42" t="s">
        <v>412</v>
      </c>
      <c r="C200" s="7" t="s">
        <v>466</v>
      </c>
      <c r="D200" s="47"/>
      <c r="E200" s="25">
        <v>2000</v>
      </c>
      <c r="F200" s="23"/>
      <c r="G200" s="23"/>
      <c r="H200" s="23"/>
      <c r="I200" s="25">
        <v>2000</v>
      </c>
      <c r="J200" s="23"/>
      <c r="K200" s="23"/>
      <c r="L200" s="23"/>
      <c r="M200" s="25">
        <v>2000</v>
      </c>
      <c r="N200" s="23"/>
      <c r="O200" s="23"/>
      <c r="P200" s="78"/>
      <c r="Q200" s="58" t="s">
        <v>477</v>
      </c>
      <c r="R200" s="57">
        <f t="shared" si="7"/>
        <v>100</v>
      </c>
    </row>
    <row r="201" spans="1:18" ht="33.75">
      <c r="A201" s="15" t="s">
        <v>20</v>
      </c>
      <c r="B201" s="42" t="s">
        <v>413</v>
      </c>
      <c r="C201" s="7" t="s">
        <v>466</v>
      </c>
      <c r="D201" s="47"/>
      <c r="E201" s="25">
        <v>2000</v>
      </c>
      <c r="F201" s="23"/>
      <c r="G201" s="23"/>
      <c r="H201" s="23"/>
      <c r="I201" s="25">
        <v>2000</v>
      </c>
      <c r="J201" s="23"/>
      <c r="K201" s="23"/>
      <c r="L201" s="23"/>
      <c r="M201" s="25">
        <v>2000</v>
      </c>
      <c r="N201" s="23"/>
      <c r="O201" s="23"/>
      <c r="P201" s="78"/>
      <c r="Q201" s="58" t="s">
        <v>477</v>
      </c>
      <c r="R201" s="57">
        <f t="shared" si="7"/>
        <v>100</v>
      </c>
    </row>
    <row r="202" spans="1:18" ht="22.5">
      <c r="A202" s="15" t="s">
        <v>320</v>
      </c>
      <c r="B202" s="42" t="s">
        <v>414</v>
      </c>
      <c r="C202" s="7" t="s">
        <v>466</v>
      </c>
      <c r="D202" s="47"/>
      <c r="E202" s="25">
        <v>2000</v>
      </c>
      <c r="F202" s="23"/>
      <c r="G202" s="23"/>
      <c r="H202" s="23"/>
      <c r="I202" s="25">
        <v>2000</v>
      </c>
      <c r="J202" s="23"/>
      <c r="K202" s="23"/>
      <c r="L202" s="23"/>
      <c r="M202" s="25">
        <v>2000</v>
      </c>
      <c r="N202" s="23"/>
      <c r="O202" s="23"/>
      <c r="P202" s="78"/>
      <c r="Q202" s="58" t="s">
        <v>477</v>
      </c>
      <c r="R202" s="57">
        <f aca="true" t="shared" si="11" ref="R202:R233">(L202+M202+N202+O202)/(D202+E202+F202+G202)*100</f>
        <v>100</v>
      </c>
    </row>
    <row r="203" spans="1:18" ht="33.75">
      <c r="A203" s="15" t="s">
        <v>321</v>
      </c>
      <c r="B203" s="42" t="s">
        <v>415</v>
      </c>
      <c r="C203" s="7" t="s">
        <v>466</v>
      </c>
      <c r="D203" s="47"/>
      <c r="E203" s="25">
        <v>2000</v>
      </c>
      <c r="F203" s="23"/>
      <c r="G203" s="23"/>
      <c r="H203" s="23"/>
      <c r="I203" s="25">
        <v>2000</v>
      </c>
      <c r="J203" s="23"/>
      <c r="K203" s="23"/>
      <c r="L203" s="23"/>
      <c r="M203" s="25">
        <v>2000</v>
      </c>
      <c r="N203" s="23"/>
      <c r="O203" s="23"/>
      <c r="P203" s="78"/>
      <c r="Q203" s="58" t="s">
        <v>477</v>
      </c>
      <c r="R203" s="57">
        <f t="shared" si="11"/>
        <v>100</v>
      </c>
    </row>
    <row r="204" spans="1:18" ht="22.5">
      <c r="A204" s="15" t="s">
        <v>419</v>
      </c>
      <c r="B204" s="42" t="s">
        <v>416</v>
      </c>
      <c r="C204" s="7" t="s">
        <v>466</v>
      </c>
      <c r="D204" s="47"/>
      <c r="E204" s="25">
        <v>2000</v>
      </c>
      <c r="F204" s="23"/>
      <c r="G204" s="23"/>
      <c r="H204" s="23"/>
      <c r="I204" s="25">
        <v>2000</v>
      </c>
      <c r="J204" s="23"/>
      <c r="K204" s="23"/>
      <c r="L204" s="23"/>
      <c r="M204" s="25">
        <v>2000</v>
      </c>
      <c r="N204" s="23"/>
      <c r="O204" s="23"/>
      <c r="P204" s="78"/>
      <c r="Q204" s="58" t="s">
        <v>477</v>
      </c>
      <c r="R204" s="57">
        <f t="shared" si="11"/>
        <v>100</v>
      </c>
    </row>
    <row r="205" spans="1:18" ht="33.75">
      <c r="A205" s="15" t="s">
        <v>420</v>
      </c>
      <c r="B205" s="42" t="s">
        <v>417</v>
      </c>
      <c r="C205" s="7" t="s">
        <v>466</v>
      </c>
      <c r="D205" s="47"/>
      <c r="E205" s="25">
        <v>2000</v>
      </c>
      <c r="F205" s="23"/>
      <c r="G205" s="23"/>
      <c r="H205" s="23"/>
      <c r="I205" s="25">
        <v>2000</v>
      </c>
      <c r="J205" s="23"/>
      <c r="K205" s="23"/>
      <c r="L205" s="23"/>
      <c r="M205" s="25">
        <v>2000</v>
      </c>
      <c r="N205" s="23"/>
      <c r="O205" s="23"/>
      <c r="P205" s="78"/>
      <c r="Q205" s="58" t="s">
        <v>477</v>
      </c>
      <c r="R205" s="57">
        <f t="shared" si="11"/>
        <v>100</v>
      </c>
    </row>
    <row r="206" spans="1:18" ht="33.75">
      <c r="A206" s="15" t="s">
        <v>421</v>
      </c>
      <c r="B206" s="42" t="s">
        <v>418</v>
      </c>
      <c r="C206" s="7" t="s">
        <v>466</v>
      </c>
      <c r="D206" s="48"/>
      <c r="E206" s="25">
        <v>2000</v>
      </c>
      <c r="F206" s="24"/>
      <c r="G206" s="24"/>
      <c r="H206" s="24"/>
      <c r="I206" s="25">
        <v>2000</v>
      </c>
      <c r="J206" s="24"/>
      <c r="K206" s="24"/>
      <c r="L206" s="24"/>
      <c r="M206" s="24">
        <v>2000</v>
      </c>
      <c r="N206" s="24"/>
      <c r="O206" s="24"/>
      <c r="P206" s="79"/>
      <c r="Q206" s="58" t="s">
        <v>477</v>
      </c>
      <c r="R206" s="57">
        <f t="shared" si="11"/>
        <v>100</v>
      </c>
    </row>
    <row r="207" spans="1:18" ht="73.5">
      <c r="A207" s="16" t="s">
        <v>322</v>
      </c>
      <c r="B207" s="37" t="s">
        <v>422</v>
      </c>
      <c r="C207" s="8" t="s">
        <v>466</v>
      </c>
      <c r="D207" s="82">
        <f>D208+D209+D210+D211+D212+D213+D214+D215+D216+0.1</f>
        <v>2932.8999999999996</v>
      </c>
      <c r="E207" s="81">
        <f>E208+E209+E210+E211+E212+E213+E214+E215+E216</f>
        <v>11880</v>
      </c>
      <c r="F207" s="81">
        <f>F208+F209+F210+F211+F212+F213+F214+F215+F216</f>
        <v>1830</v>
      </c>
      <c r="G207" s="23"/>
      <c r="H207" s="81">
        <f>H208+H209+H210+H211+H212+H213+H214+H215+H216+0.1</f>
        <v>2932.8999999999996</v>
      </c>
      <c r="I207" s="81">
        <f>I208+I209+I210+I211+I212+I213+I214+I215+I216</f>
        <v>11880</v>
      </c>
      <c r="J207" s="81">
        <f>J208+J209+J210+J211+J212+J213+J214+J215+J216</f>
        <v>1830</v>
      </c>
      <c r="K207" s="23"/>
      <c r="L207" s="81">
        <f>L208+L209+L210+L211+L212+L213+L214+L215+L216+0.1</f>
        <v>2932.8999999999996</v>
      </c>
      <c r="M207" s="81">
        <f>M208+M209+M210+M211+M212+M213+M214+M215+M216</f>
        <v>11880</v>
      </c>
      <c r="N207" s="81">
        <f>N208+N209+N210+N211+N212+N213+N214+N215+N216</f>
        <v>1830</v>
      </c>
      <c r="O207" s="23"/>
      <c r="P207" s="30"/>
      <c r="Q207" s="29"/>
      <c r="R207" s="57">
        <f t="shared" si="11"/>
        <v>100</v>
      </c>
    </row>
    <row r="208" spans="1:18" ht="40.5" customHeight="1">
      <c r="A208" s="15" t="s">
        <v>333</v>
      </c>
      <c r="B208" s="42" t="s">
        <v>402</v>
      </c>
      <c r="C208" s="7" t="s">
        <v>466</v>
      </c>
      <c r="D208" s="48">
        <v>128.4</v>
      </c>
      <c r="E208" s="25">
        <v>520</v>
      </c>
      <c r="F208" s="24">
        <v>80</v>
      </c>
      <c r="G208" s="24"/>
      <c r="H208" s="24">
        <v>128.4</v>
      </c>
      <c r="I208" s="25">
        <v>520</v>
      </c>
      <c r="J208" s="24">
        <v>80</v>
      </c>
      <c r="K208" s="24"/>
      <c r="L208" s="24">
        <v>128.4</v>
      </c>
      <c r="M208" s="24">
        <v>520</v>
      </c>
      <c r="N208" s="24">
        <v>80</v>
      </c>
      <c r="O208" s="24"/>
      <c r="P208" s="67" t="s">
        <v>504</v>
      </c>
      <c r="Q208" s="58" t="s">
        <v>477</v>
      </c>
      <c r="R208" s="57">
        <f t="shared" si="11"/>
        <v>100</v>
      </c>
    </row>
    <row r="209" spans="1:18" ht="22.5">
      <c r="A209" s="15" t="s">
        <v>334</v>
      </c>
      <c r="B209" s="42" t="s">
        <v>403</v>
      </c>
      <c r="C209" s="7" t="s">
        <v>466</v>
      </c>
      <c r="D209" s="48">
        <v>481.4</v>
      </c>
      <c r="E209" s="25">
        <v>1950</v>
      </c>
      <c r="F209" s="24">
        <v>300</v>
      </c>
      <c r="G209" s="24"/>
      <c r="H209" s="24">
        <v>481.4</v>
      </c>
      <c r="I209" s="25">
        <v>1950</v>
      </c>
      <c r="J209" s="24">
        <v>300</v>
      </c>
      <c r="K209" s="24"/>
      <c r="L209" s="24">
        <v>481.4</v>
      </c>
      <c r="M209" s="24">
        <v>1950</v>
      </c>
      <c r="N209" s="24">
        <v>300</v>
      </c>
      <c r="O209" s="24"/>
      <c r="P209" s="83"/>
      <c r="Q209" s="58" t="s">
        <v>477</v>
      </c>
      <c r="R209" s="57">
        <f t="shared" si="11"/>
        <v>100</v>
      </c>
    </row>
    <row r="210" spans="1:18" ht="22.5">
      <c r="A210" s="15" t="s">
        <v>335</v>
      </c>
      <c r="B210" s="42" t="s">
        <v>404</v>
      </c>
      <c r="C210" s="7" t="s">
        <v>466</v>
      </c>
      <c r="D210" s="48">
        <v>481.4</v>
      </c>
      <c r="E210" s="25">
        <v>1950</v>
      </c>
      <c r="F210" s="24">
        <v>300</v>
      </c>
      <c r="G210" s="24"/>
      <c r="H210" s="24">
        <v>481.4</v>
      </c>
      <c r="I210" s="25">
        <v>1950</v>
      </c>
      <c r="J210" s="24">
        <v>300</v>
      </c>
      <c r="K210" s="24"/>
      <c r="L210" s="24">
        <v>481.4</v>
      </c>
      <c r="M210" s="24">
        <v>1950</v>
      </c>
      <c r="N210" s="24">
        <v>300</v>
      </c>
      <c r="O210" s="24"/>
      <c r="P210" s="83"/>
      <c r="Q210" s="58" t="s">
        <v>477</v>
      </c>
      <c r="R210" s="57">
        <f t="shared" si="11"/>
        <v>100</v>
      </c>
    </row>
    <row r="211" spans="1:18" ht="22.5">
      <c r="A211" s="15" t="s">
        <v>336</v>
      </c>
      <c r="B211" s="42" t="s">
        <v>405</v>
      </c>
      <c r="C211" s="7" t="s">
        <v>466</v>
      </c>
      <c r="D211" s="48">
        <v>172.8</v>
      </c>
      <c r="E211" s="25">
        <v>700</v>
      </c>
      <c r="F211" s="24">
        <v>110</v>
      </c>
      <c r="G211" s="24"/>
      <c r="H211" s="24">
        <v>172.8</v>
      </c>
      <c r="I211" s="25">
        <v>700</v>
      </c>
      <c r="J211" s="24">
        <v>110</v>
      </c>
      <c r="K211" s="24"/>
      <c r="L211" s="24">
        <v>172.8</v>
      </c>
      <c r="M211" s="24">
        <v>700</v>
      </c>
      <c r="N211" s="24">
        <v>110</v>
      </c>
      <c r="O211" s="24"/>
      <c r="P211" s="83"/>
      <c r="Q211" s="58" t="s">
        <v>477</v>
      </c>
      <c r="R211" s="57">
        <f t="shared" si="11"/>
        <v>100</v>
      </c>
    </row>
    <row r="212" spans="1:18" ht="48" customHeight="1">
      <c r="A212" s="15" t="s">
        <v>397</v>
      </c>
      <c r="B212" s="42" t="s">
        <v>406</v>
      </c>
      <c r="C212" s="7" t="s">
        <v>466</v>
      </c>
      <c r="D212" s="48">
        <v>320.9</v>
      </c>
      <c r="E212" s="25">
        <v>1300</v>
      </c>
      <c r="F212" s="24">
        <v>200</v>
      </c>
      <c r="G212" s="24"/>
      <c r="H212" s="24">
        <v>320.9</v>
      </c>
      <c r="I212" s="25">
        <v>1300</v>
      </c>
      <c r="J212" s="24">
        <v>200</v>
      </c>
      <c r="K212" s="24"/>
      <c r="L212" s="24">
        <v>320.9</v>
      </c>
      <c r="M212" s="24">
        <v>1300</v>
      </c>
      <c r="N212" s="24">
        <v>200</v>
      </c>
      <c r="O212" s="24"/>
      <c r="P212" s="83"/>
      <c r="Q212" s="58" t="s">
        <v>477</v>
      </c>
      <c r="R212" s="57">
        <f t="shared" si="11"/>
        <v>100</v>
      </c>
    </row>
    <row r="213" spans="1:18" ht="33.75">
      <c r="A213" s="15" t="s">
        <v>398</v>
      </c>
      <c r="B213" s="42" t="s">
        <v>407</v>
      </c>
      <c r="C213" s="7" t="s">
        <v>466</v>
      </c>
      <c r="D213" s="48">
        <v>320.9</v>
      </c>
      <c r="E213" s="25">
        <v>1300</v>
      </c>
      <c r="F213" s="24">
        <v>200</v>
      </c>
      <c r="G213" s="24"/>
      <c r="H213" s="24">
        <v>320.9</v>
      </c>
      <c r="I213" s="25">
        <v>1300</v>
      </c>
      <c r="J213" s="24">
        <v>200</v>
      </c>
      <c r="K213" s="24"/>
      <c r="L213" s="24">
        <v>320.9</v>
      </c>
      <c r="M213" s="24">
        <v>1300</v>
      </c>
      <c r="N213" s="24">
        <v>200</v>
      </c>
      <c r="O213" s="24"/>
      <c r="P213" s="83"/>
      <c r="Q213" s="58" t="s">
        <v>477</v>
      </c>
      <c r="R213" s="57">
        <f t="shared" si="11"/>
        <v>100</v>
      </c>
    </row>
    <row r="214" spans="1:18" ht="22.5">
      <c r="A214" s="15" t="s">
        <v>399</v>
      </c>
      <c r="B214" s="42" t="s">
        <v>408</v>
      </c>
      <c r="C214" s="7" t="s">
        <v>466</v>
      </c>
      <c r="D214" s="48">
        <v>385.1</v>
      </c>
      <c r="E214" s="25">
        <v>1560</v>
      </c>
      <c r="F214" s="24">
        <v>240</v>
      </c>
      <c r="G214" s="24"/>
      <c r="H214" s="24">
        <v>385.1</v>
      </c>
      <c r="I214" s="25">
        <v>1560</v>
      </c>
      <c r="J214" s="24">
        <v>240</v>
      </c>
      <c r="K214" s="24"/>
      <c r="L214" s="24">
        <v>385.1</v>
      </c>
      <c r="M214" s="24">
        <v>1560</v>
      </c>
      <c r="N214" s="24">
        <v>240</v>
      </c>
      <c r="O214" s="24"/>
      <c r="P214" s="83"/>
      <c r="Q214" s="58" t="s">
        <v>477</v>
      </c>
      <c r="R214" s="57">
        <f t="shared" si="11"/>
        <v>100</v>
      </c>
    </row>
    <row r="215" spans="1:18" ht="33.75">
      <c r="A215" s="15" t="s">
        <v>400</v>
      </c>
      <c r="B215" s="42" t="s">
        <v>409</v>
      </c>
      <c r="C215" s="7" t="s">
        <v>466</v>
      </c>
      <c r="D215" s="48">
        <v>481.4</v>
      </c>
      <c r="E215" s="25">
        <v>1950</v>
      </c>
      <c r="F215" s="24">
        <v>300</v>
      </c>
      <c r="G215" s="24"/>
      <c r="H215" s="24">
        <v>481.4</v>
      </c>
      <c r="I215" s="25">
        <v>1950</v>
      </c>
      <c r="J215" s="24">
        <v>300</v>
      </c>
      <c r="K215" s="24"/>
      <c r="L215" s="24">
        <v>481.4</v>
      </c>
      <c r="M215" s="24">
        <v>1950</v>
      </c>
      <c r="N215" s="24">
        <v>300</v>
      </c>
      <c r="O215" s="24"/>
      <c r="P215" s="83"/>
      <c r="Q215" s="58" t="s">
        <v>477</v>
      </c>
      <c r="R215" s="57">
        <f t="shared" si="11"/>
        <v>100</v>
      </c>
    </row>
    <row r="216" spans="1:18" ht="33.75">
      <c r="A216" s="15" t="s">
        <v>401</v>
      </c>
      <c r="B216" s="42" t="s">
        <v>410</v>
      </c>
      <c r="C216" s="7" t="s">
        <v>466</v>
      </c>
      <c r="D216" s="48">
        <v>160.5</v>
      </c>
      <c r="E216" s="25">
        <v>650</v>
      </c>
      <c r="F216" s="24">
        <v>100</v>
      </c>
      <c r="G216" s="24"/>
      <c r="H216" s="24">
        <v>160.5</v>
      </c>
      <c r="I216" s="25">
        <v>650</v>
      </c>
      <c r="J216" s="24">
        <v>100</v>
      </c>
      <c r="K216" s="24"/>
      <c r="L216" s="24">
        <v>160.5</v>
      </c>
      <c r="M216" s="24">
        <v>650</v>
      </c>
      <c r="N216" s="24">
        <v>100</v>
      </c>
      <c r="O216" s="24"/>
      <c r="P216" s="68"/>
      <c r="Q216" s="58" t="s">
        <v>477</v>
      </c>
      <c r="R216" s="57">
        <f t="shared" si="11"/>
        <v>100</v>
      </c>
    </row>
    <row r="217" spans="1:18" ht="21">
      <c r="A217" s="16" t="s">
        <v>323</v>
      </c>
      <c r="B217" s="37" t="s">
        <v>423</v>
      </c>
      <c r="C217" s="8" t="s">
        <v>465</v>
      </c>
      <c r="D217" s="47"/>
      <c r="E217" s="81">
        <f>E218+E221</f>
        <v>4550</v>
      </c>
      <c r="F217" s="23">
        <f>F218</f>
        <v>158.7</v>
      </c>
      <c r="G217" s="23"/>
      <c r="H217" s="23"/>
      <c r="I217" s="81">
        <f>I218+I221</f>
        <v>4448.2</v>
      </c>
      <c r="J217" s="23">
        <f>J218</f>
        <v>148</v>
      </c>
      <c r="K217" s="23"/>
      <c r="L217" s="23"/>
      <c r="M217" s="81">
        <f>M218+M221</f>
        <v>4448.2</v>
      </c>
      <c r="N217" s="23">
        <f>N218</f>
        <v>148</v>
      </c>
      <c r="O217" s="23"/>
      <c r="P217" s="30"/>
      <c r="Q217" s="29"/>
      <c r="R217" s="57">
        <f t="shared" si="11"/>
        <v>97.6108055301888</v>
      </c>
    </row>
    <row r="218" spans="1:18" ht="22.5">
      <c r="A218" s="15" t="s">
        <v>337</v>
      </c>
      <c r="B218" s="42" t="s">
        <v>391</v>
      </c>
      <c r="C218" s="7" t="s">
        <v>465</v>
      </c>
      <c r="D218" s="60"/>
      <c r="E218" s="84">
        <v>1750</v>
      </c>
      <c r="F218" s="60">
        <v>158.7</v>
      </c>
      <c r="G218" s="60"/>
      <c r="H218" s="60"/>
      <c r="I218" s="84">
        <v>1654.3</v>
      </c>
      <c r="J218" s="60">
        <v>148</v>
      </c>
      <c r="K218" s="60"/>
      <c r="L218" s="60"/>
      <c r="M218" s="84">
        <v>1654.3</v>
      </c>
      <c r="N218" s="60">
        <v>148</v>
      </c>
      <c r="O218" s="60"/>
      <c r="P218" s="85" t="s">
        <v>512</v>
      </c>
      <c r="Q218" s="63" t="s">
        <v>477</v>
      </c>
      <c r="R218" s="57">
        <f t="shared" si="11"/>
        <v>94.425525226594</v>
      </c>
    </row>
    <row r="219" spans="1:18" ht="22.5">
      <c r="A219" s="15" t="s">
        <v>338</v>
      </c>
      <c r="B219" s="42" t="s">
        <v>392</v>
      </c>
      <c r="C219" s="7" t="s">
        <v>465</v>
      </c>
      <c r="D219" s="61"/>
      <c r="E219" s="86"/>
      <c r="F219" s="61"/>
      <c r="G219" s="61"/>
      <c r="H219" s="61"/>
      <c r="I219" s="86"/>
      <c r="J219" s="61"/>
      <c r="K219" s="61"/>
      <c r="L219" s="61"/>
      <c r="M219" s="86"/>
      <c r="N219" s="61"/>
      <c r="O219" s="61"/>
      <c r="P219" s="87"/>
      <c r="Q219" s="64"/>
      <c r="R219" s="57" t="e">
        <f t="shared" si="11"/>
        <v>#DIV/0!</v>
      </c>
    </row>
    <row r="220" spans="1:18" ht="22.5">
      <c r="A220" s="15" t="s">
        <v>339</v>
      </c>
      <c r="B220" s="42" t="s">
        <v>476</v>
      </c>
      <c r="C220" s="7" t="s">
        <v>465</v>
      </c>
      <c r="D220" s="62"/>
      <c r="E220" s="88"/>
      <c r="F220" s="62"/>
      <c r="G220" s="62"/>
      <c r="H220" s="62"/>
      <c r="I220" s="88"/>
      <c r="J220" s="62"/>
      <c r="K220" s="62"/>
      <c r="L220" s="62"/>
      <c r="M220" s="88"/>
      <c r="N220" s="62"/>
      <c r="O220" s="62"/>
      <c r="P220" s="89"/>
      <c r="Q220" s="65"/>
      <c r="R220" s="57" t="e">
        <f t="shared" si="11"/>
        <v>#DIV/0!</v>
      </c>
    </row>
    <row r="221" spans="1:18" ht="22.5">
      <c r="A221" s="15" t="s">
        <v>474</v>
      </c>
      <c r="B221" s="42" t="s">
        <v>475</v>
      </c>
      <c r="C221" s="7" t="s">
        <v>465</v>
      </c>
      <c r="D221" s="48"/>
      <c r="E221" s="25">
        <v>2800</v>
      </c>
      <c r="F221" s="24"/>
      <c r="G221" s="24"/>
      <c r="H221" s="24"/>
      <c r="I221" s="25">
        <v>2793.9</v>
      </c>
      <c r="J221" s="24"/>
      <c r="K221" s="24"/>
      <c r="L221" s="24"/>
      <c r="M221" s="25">
        <v>2793.9</v>
      </c>
      <c r="N221" s="24"/>
      <c r="O221" s="24"/>
      <c r="P221" s="18" t="s">
        <v>511</v>
      </c>
      <c r="Q221" s="58" t="s">
        <v>477</v>
      </c>
      <c r="R221" s="57">
        <f t="shared" si="11"/>
        <v>99.78214285714286</v>
      </c>
    </row>
    <row r="222" spans="1:18" ht="21">
      <c r="A222" s="16" t="s">
        <v>13</v>
      </c>
      <c r="B222" s="37" t="s">
        <v>325</v>
      </c>
      <c r="C222" s="8" t="s">
        <v>472</v>
      </c>
      <c r="D222" s="82">
        <f>D223+D224+D225</f>
        <v>1787</v>
      </c>
      <c r="E222" s="81">
        <f>E223+E224+E225</f>
        <v>1859.9</v>
      </c>
      <c r="F222" s="23"/>
      <c r="G222" s="23"/>
      <c r="H222" s="81">
        <f>H223+H224+H225</f>
        <v>1787</v>
      </c>
      <c r="I222" s="81">
        <f>I223+I224+I225</f>
        <v>1859.9</v>
      </c>
      <c r="J222" s="23"/>
      <c r="K222" s="23"/>
      <c r="L222" s="81">
        <f>L223+L224+L225</f>
        <v>1787</v>
      </c>
      <c r="M222" s="81">
        <f>M223+M224+M225</f>
        <v>1859.9</v>
      </c>
      <c r="N222" s="23"/>
      <c r="O222" s="23"/>
      <c r="P222" s="18"/>
      <c r="Q222" s="29"/>
      <c r="R222" s="57">
        <f t="shared" si="11"/>
        <v>100</v>
      </c>
    </row>
    <row r="223" spans="1:18" ht="22.5">
      <c r="A223" s="15" t="s">
        <v>324</v>
      </c>
      <c r="B223" s="42" t="s">
        <v>458</v>
      </c>
      <c r="C223" s="21" t="s">
        <v>472</v>
      </c>
      <c r="D223" s="90">
        <v>441</v>
      </c>
      <c r="E223" s="91">
        <v>366.1</v>
      </c>
      <c r="F223" s="23"/>
      <c r="G223" s="23"/>
      <c r="H223" s="92">
        <v>441</v>
      </c>
      <c r="I223" s="91">
        <v>366.1</v>
      </c>
      <c r="J223" s="23"/>
      <c r="K223" s="23"/>
      <c r="L223" s="24">
        <f aca="true" t="shared" si="12" ref="L223:M225">H223</f>
        <v>441</v>
      </c>
      <c r="M223" s="93">
        <f t="shared" si="12"/>
        <v>366.1</v>
      </c>
      <c r="N223" s="23"/>
      <c r="O223" s="23"/>
      <c r="P223" s="18" t="s">
        <v>508</v>
      </c>
      <c r="Q223" s="58" t="s">
        <v>477</v>
      </c>
      <c r="R223" s="57">
        <f t="shared" si="11"/>
        <v>100</v>
      </c>
    </row>
    <row r="224" spans="1:18" ht="168">
      <c r="A224" s="15" t="s">
        <v>260</v>
      </c>
      <c r="B224" s="42" t="s">
        <v>390</v>
      </c>
      <c r="C224" s="21" t="s">
        <v>472</v>
      </c>
      <c r="D224" s="90">
        <v>666</v>
      </c>
      <c r="E224" s="91">
        <v>786.8</v>
      </c>
      <c r="F224" s="23"/>
      <c r="G224" s="23"/>
      <c r="H224" s="92">
        <v>666</v>
      </c>
      <c r="I224" s="91">
        <v>786.8</v>
      </c>
      <c r="J224" s="23"/>
      <c r="K224" s="23"/>
      <c r="L224" s="24">
        <f t="shared" si="12"/>
        <v>666</v>
      </c>
      <c r="M224" s="93">
        <f t="shared" si="12"/>
        <v>786.8</v>
      </c>
      <c r="N224" s="23"/>
      <c r="O224" s="23"/>
      <c r="P224" s="18" t="s">
        <v>509</v>
      </c>
      <c r="Q224" s="58" t="s">
        <v>477</v>
      </c>
      <c r="R224" s="57">
        <f t="shared" si="11"/>
        <v>100</v>
      </c>
    </row>
    <row r="225" spans="1:18" ht="144">
      <c r="A225" s="15" t="s">
        <v>389</v>
      </c>
      <c r="B225" s="42" t="s">
        <v>457</v>
      </c>
      <c r="C225" s="21" t="s">
        <v>472</v>
      </c>
      <c r="D225" s="90">
        <v>680</v>
      </c>
      <c r="E225" s="91">
        <v>707</v>
      </c>
      <c r="F225" s="23"/>
      <c r="G225" s="23"/>
      <c r="H225" s="92">
        <v>680</v>
      </c>
      <c r="I225" s="91">
        <v>707</v>
      </c>
      <c r="J225" s="23"/>
      <c r="K225" s="23"/>
      <c r="L225" s="24">
        <f t="shared" si="12"/>
        <v>680</v>
      </c>
      <c r="M225" s="93">
        <f t="shared" si="12"/>
        <v>707</v>
      </c>
      <c r="N225" s="23"/>
      <c r="O225" s="23"/>
      <c r="P225" s="18" t="s">
        <v>510</v>
      </c>
      <c r="Q225" s="58" t="s">
        <v>477</v>
      </c>
      <c r="R225" s="57">
        <f t="shared" si="11"/>
        <v>100</v>
      </c>
    </row>
    <row r="226" spans="1:18" ht="31.5">
      <c r="A226" s="16" t="s">
        <v>261</v>
      </c>
      <c r="B226" s="37" t="s">
        <v>356</v>
      </c>
      <c r="C226" s="8" t="s">
        <v>468</v>
      </c>
      <c r="D226" s="47"/>
      <c r="E226" s="22">
        <v>10000</v>
      </c>
      <c r="F226" s="23">
        <v>10500</v>
      </c>
      <c r="G226" s="23"/>
      <c r="H226" s="23"/>
      <c r="I226" s="22">
        <v>10000</v>
      </c>
      <c r="J226" s="23">
        <v>13385.4</v>
      </c>
      <c r="K226" s="23"/>
      <c r="L226" s="23"/>
      <c r="M226" s="22">
        <v>10000</v>
      </c>
      <c r="N226" s="23">
        <v>13385.4</v>
      </c>
      <c r="O226" s="23"/>
      <c r="P226" s="18"/>
      <c r="Q226" s="29"/>
      <c r="R226" s="57">
        <f t="shared" si="11"/>
        <v>114.07512195121951</v>
      </c>
    </row>
    <row r="227" spans="1:18" ht="31.5">
      <c r="A227" s="16" t="s">
        <v>262</v>
      </c>
      <c r="B227" s="37" t="s">
        <v>263</v>
      </c>
      <c r="C227" s="8" t="s">
        <v>462</v>
      </c>
      <c r="D227" s="47"/>
      <c r="E227" s="81">
        <v>4125</v>
      </c>
      <c r="F227" s="24"/>
      <c r="G227" s="24"/>
      <c r="H227" s="24"/>
      <c r="I227" s="22">
        <v>4125</v>
      </c>
      <c r="J227" s="23"/>
      <c r="K227" s="23"/>
      <c r="L227" s="23"/>
      <c r="M227" s="22">
        <v>4125</v>
      </c>
      <c r="N227" s="24"/>
      <c r="O227" s="24"/>
      <c r="P227" s="18"/>
      <c r="Q227" s="58"/>
      <c r="R227" s="57">
        <f t="shared" si="11"/>
        <v>100</v>
      </c>
    </row>
    <row r="228" spans="1:18" ht="31.5">
      <c r="A228" s="14" t="s">
        <v>278</v>
      </c>
      <c r="B228" s="8" t="s">
        <v>326</v>
      </c>
      <c r="C228" s="8" t="s">
        <v>462</v>
      </c>
      <c r="D228" s="46"/>
      <c r="E228" s="81">
        <f>E229+E230+E231+E232+E233</f>
        <v>1338.8</v>
      </c>
      <c r="F228" s="23"/>
      <c r="G228" s="23"/>
      <c r="H228" s="22"/>
      <c r="I228" s="81">
        <f>I229+I230+I231+I232+I233</f>
        <v>1338.8</v>
      </c>
      <c r="J228" s="23"/>
      <c r="K228" s="23"/>
      <c r="L228" s="22"/>
      <c r="M228" s="81">
        <f>M229+M230+M231+M232+M233</f>
        <v>1338.8</v>
      </c>
      <c r="N228" s="23"/>
      <c r="O228" s="23"/>
      <c r="P228" s="18"/>
      <c r="Q228" s="29"/>
      <c r="R228" s="57">
        <f t="shared" si="11"/>
        <v>100</v>
      </c>
    </row>
    <row r="229" spans="1:18" ht="33.75">
      <c r="A229" s="20" t="s">
        <v>327</v>
      </c>
      <c r="B229" s="21" t="s">
        <v>384</v>
      </c>
      <c r="C229" s="7" t="s">
        <v>462</v>
      </c>
      <c r="D229" s="48"/>
      <c r="E229" s="25">
        <v>0</v>
      </c>
      <c r="F229" s="24"/>
      <c r="G229" s="24"/>
      <c r="H229" s="24"/>
      <c r="I229" s="25">
        <v>0</v>
      </c>
      <c r="J229" s="24"/>
      <c r="K229" s="24"/>
      <c r="L229" s="24"/>
      <c r="M229" s="25">
        <f>I229</f>
        <v>0</v>
      </c>
      <c r="N229" s="24"/>
      <c r="O229" s="24"/>
      <c r="P229" s="18"/>
      <c r="Q229" s="29"/>
      <c r="R229" s="57" t="e">
        <f t="shared" si="11"/>
        <v>#DIV/0!</v>
      </c>
    </row>
    <row r="230" spans="1:18" ht="22.5">
      <c r="A230" s="20" t="s">
        <v>328</v>
      </c>
      <c r="B230" s="21" t="s">
        <v>329</v>
      </c>
      <c r="C230" s="7" t="s">
        <v>462</v>
      </c>
      <c r="D230" s="48"/>
      <c r="E230" s="25">
        <v>651.3</v>
      </c>
      <c r="F230" s="24"/>
      <c r="G230" s="24"/>
      <c r="H230" s="24"/>
      <c r="I230" s="25">
        <v>651.3</v>
      </c>
      <c r="J230" s="24"/>
      <c r="K230" s="24"/>
      <c r="L230" s="24"/>
      <c r="M230" s="25">
        <f>I230</f>
        <v>651.3</v>
      </c>
      <c r="N230" s="24"/>
      <c r="O230" s="24"/>
      <c r="P230" s="59" t="s">
        <v>507</v>
      </c>
      <c r="Q230" s="58" t="s">
        <v>477</v>
      </c>
      <c r="R230" s="57">
        <f t="shared" si="11"/>
        <v>100</v>
      </c>
    </row>
    <row r="231" spans="1:18" ht="33.75">
      <c r="A231" s="20" t="s">
        <v>330</v>
      </c>
      <c r="B231" s="21" t="s">
        <v>331</v>
      </c>
      <c r="C231" s="7" t="s">
        <v>462</v>
      </c>
      <c r="D231" s="49"/>
      <c r="E231" s="25">
        <v>277.5</v>
      </c>
      <c r="F231" s="23"/>
      <c r="G231" s="23"/>
      <c r="H231" s="22"/>
      <c r="I231" s="25">
        <v>277.5</v>
      </c>
      <c r="J231" s="24"/>
      <c r="K231" s="24"/>
      <c r="L231" s="25"/>
      <c r="M231" s="25">
        <f>I231</f>
        <v>277.5</v>
      </c>
      <c r="N231" s="23"/>
      <c r="O231" s="23"/>
      <c r="P231" s="59" t="s">
        <v>506</v>
      </c>
      <c r="Q231" s="58" t="s">
        <v>477</v>
      </c>
      <c r="R231" s="57">
        <f t="shared" si="11"/>
        <v>100</v>
      </c>
    </row>
    <row r="232" spans="1:18" ht="22.5">
      <c r="A232" s="20" t="s">
        <v>385</v>
      </c>
      <c r="B232" s="21" t="s">
        <v>387</v>
      </c>
      <c r="C232" s="7" t="s">
        <v>462</v>
      </c>
      <c r="D232" s="50"/>
      <c r="E232" s="25">
        <v>410</v>
      </c>
      <c r="F232" s="26"/>
      <c r="G232" s="26"/>
      <c r="H232" s="26"/>
      <c r="I232" s="25">
        <v>410</v>
      </c>
      <c r="J232" s="26"/>
      <c r="K232" s="26"/>
      <c r="L232" s="26"/>
      <c r="M232" s="25">
        <f>I232</f>
        <v>410</v>
      </c>
      <c r="N232" s="26"/>
      <c r="O232" s="26"/>
      <c r="P232" s="59" t="s">
        <v>505</v>
      </c>
      <c r="Q232" s="58" t="s">
        <v>477</v>
      </c>
      <c r="R232" s="57">
        <f t="shared" si="11"/>
        <v>100</v>
      </c>
    </row>
    <row r="233" spans="1:18" ht="27.75" customHeight="1">
      <c r="A233" s="20" t="s">
        <v>386</v>
      </c>
      <c r="B233" s="21" t="s">
        <v>388</v>
      </c>
      <c r="C233" s="7" t="s">
        <v>462</v>
      </c>
      <c r="D233" s="50"/>
      <c r="E233" s="25">
        <v>0</v>
      </c>
      <c r="F233" s="26"/>
      <c r="G233" s="26"/>
      <c r="H233" s="26"/>
      <c r="I233" s="25">
        <v>0</v>
      </c>
      <c r="J233" s="26"/>
      <c r="K233" s="26"/>
      <c r="L233" s="26"/>
      <c r="M233" s="25">
        <f>I233</f>
        <v>0</v>
      </c>
      <c r="N233" s="26"/>
      <c r="O233" s="26"/>
      <c r="P233" s="30"/>
      <c r="Q233" s="58" t="s">
        <v>477</v>
      </c>
      <c r="R233" s="57" t="e">
        <f t="shared" si="11"/>
        <v>#DIV/0!</v>
      </c>
    </row>
    <row r="234" ht="12">
      <c r="C234" s="53"/>
    </row>
    <row r="235" ht="12">
      <c r="C235" s="51"/>
    </row>
    <row r="236" ht="12">
      <c r="C236" s="51"/>
    </row>
    <row r="237" ht="12">
      <c r="C237" s="51"/>
    </row>
    <row r="238" ht="12">
      <c r="C238" s="52"/>
    </row>
    <row r="239" ht="12">
      <c r="C239" s="52"/>
    </row>
    <row r="240" ht="12">
      <c r="C240" s="52"/>
    </row>
    <row r="241" ht="12">
      <c r="C241" s="52"/>
    </row>
    <row r="242" ht="12">
      <c r="C242" s="52"/>
    </row>
  </sheetData>
  <sheetProtection/>
  <mergeCells count="28">
    <mergeCell ref="Q6:Q7"/>
    <mergeCell ref="B1:O1"/>
    <mergeCell ref="A3:O3"/>
    <mergeCell ref="L6:O6"/>
    <mergeCell ref="A6:A7"/>
    <mergeCell ref="B6:B7"/>
    <mergeCell ref="D6:G6"/>
    <mergeCell ref="H6:K6"/>
    <mergeCell ref="A2:O2"/>
    <mergeCell ref="P6:P7"/>
    <mergeCell ref="C6:C7"/>
    <mergeCell ref="E218:E220"/>
    <mergeCell ref="I218:I220"/>
    <mergeCell ref="M218:M220"/>
    <mergeCell ref="F218:F220"/>
    <mergeCell ref="J218:J220"/>
    <mergeCell ref="P208:P216"/>
    <mergeCell ref="P198:P206"/>
    <mergeCell ref="P86:P97"/>
    <mergeCell ref="O218:O220"/>
    <mergeCell ref="P218:P220"/>
    <mergeCell ref="Q218:Q220"/>
    <mergeCell ref="N218:N220"/>
    <mergeCell ref="D218:D220"/>
    <mergeCell ref="G218:G220"/>
    <mergeCell ref="H218:H220"/>
    <mergeCell ref="K218:K220"/>
    <mergeCell ref="L218:L220"/>
  </mergeCells>
  <printOptions/>
  <pageMargins left="0.1968503937007874" right="0.2362204724409449" top="0.2362204724409449" bottom="0.1968503937007874" header="0.15748031496062992" footer="0.1968503937007874"/>
  <pageSetup fitToHeight="28" fitToWidth="1" horizontalDpi="600" verticalDpi="600" orientation="landscape" paperSize="9" scale="3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Baryshev</dc:creator>
  <cp:keywords/>
  <dc:description/>
  <cp:lastModifiedBy>Барышев Алексей Юрьевич</cp:lastModifiedBy>
  <cp:lastPrinted>2019-01-31T06:45:49Z</cp:lastPrinted>
  <dcterms:created xsi:type="dcterms:W3CDTF">2014-04-08T06:06:30Z</dcterms:created>
  <dcterms:modified xsi:type="dcterms:W3CDTF">2019-01-31T07:55:09Z</dcterms:modified>
  <cp:category/>
  <cp:version/>
  <cp:contentType/>
  <cp:contentStatus/>
</cp:coreProperties>
</file>